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4740" tabRatio="826" activeTab="10"/>
  </bookViews>
  <sheets>
    <sheet name="CLUB 1" sheetId="21" r:id="rId1"/>
    <sheet name="CLUB 2" sheetId="29" r:id="rId2"/>
    <sheet name="CLUB 3" sheetId="30" r:id="rId3"/>
    <sheet name="CLUB 4" sheetId="31" r:id="rId4"/>
    <sheet name="NDP 1" sheetId="32" r:id="rId5"/>
    <sheet name="NDP 2" sheetId="33" r:id="rId6"/>
    <sheet name="NDP 3" sheetId="34" r:id="rId7"/>
    <sheet name="NDP 4" sheetId="35" r:id="rId8"/>
    <sheet name="NDP 5" sheetId="36" r:id="rId9"/>
    <sheet name="F.DEV" sheetId="37" r:id="rId10"/>
    <sheet name="FIG" sheetId="38" r:id="rId11"/>
  </sheets>
  <definedNames>
    <definedName name="_xlnm.Print_Area" localSheetId="0">'CLUB 1'!$A$1:$I$26</definedName>
    <definedName name="_xlnm.Print_Area" localSheetId="1">'CLUB 2'!$A$1:$I$54</definedName>
    <definedName name="_xlnm.Print_Area" localSheetId="2">'CLUB 3'!$A$1:$I$3</definedName>
    <definedName name="_xlnm.Print_Area" localSheetId="4">'NDP 1'!$B$1:$K$53</definedName>
    <definedName name="_xlnm.Print_Area" localSheetId="5">'NDP 2'!$A$1:$K$40</definedName>
    <definedName name="_xlnm.Print_Area" localSheetId="6">'NDP 3'!$A$1:$K$30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37" l="1"/>
  <c r="H3" i="37"/>
  <c r="J3" i="38"/>
  <c r="G3" i="38"/>
  <c r="K3" i="38"/>
  <c r="J4" i="38"/>
  <c r="G4" i="38"/>
  <c r="K4" i="38"/>
  <c r="J5" i="38"/>
  <c r="G5" i="38"/>
  <c r="K5" i="38"/>
  <c r="G30" i="38"/>
  <c r="J30" i="38"/>
  <c r="K30" i="38"/>
  <c r="L3" i="38"/>
  <c r="G50" i="38"/>
  <c r="J50" i="38"/>
  <c r="K50" i="38"/>
  <c r="J48" i="38"/>
  <c r="G48" i="38"/>
  <c r="K48" i="38"/>
  <c r="J49" i="38"/>
  <c r="G49" i="38"/>
  <c r="K49" i="38"/>
  <c r="J43" i="38"/>
  <c r="G43" i="38"/>
  <c r="K43" i="38"/>
  <c r="J44" i="38"/>
  <c r="G44" i="38"/>
  <c r="K44" i="38"/>
  <c r="J35" i="38"/>
  <c r="G35" i="38"/>
  <c r="K35" i="38"/>
  <c r="J39" i="38"/>
  <c r="G39" i="38"/>
  <c r="K39" i="38"/>
  <c r="J34" i="38"/>
  <c r="G34" i="38"/>
  <c r="K34" i="38"/>
  <c r="G28" i="38"/>
  <c r="J28" i="38"/>
  <c r="K28" i="38"/>
  <c r="G29" i="38"/>
  <c r="J29" i="38"/>
  <c r="K29" i="38"/>
  <c r="G22" i="38"/>
  <c r="J22" i="38"/>
  <c r="K22" i="38"/>
  <c r="G23" i="38"/>
  <c r="J23" i="38"/>
  <c r="K23" i="38"/>
  <c r="G21" i="38"/>
  <c r="J21" i="38"/>
  <c r="K21" i="38"/>
  <c r="G24" i="38"/>
  <c r="J24" i="38"/>
  <c r="K24" i="38"/>
  <c r="G17" i="38"/>
  <c r="J17" i="38"/>
  <c r="K17" i="38"/>
  <c r="G15" i="38"/>
  <c r="J15" i="38"/>
  <c r="K15" i="38"/>
  <c r="G16" i="38"/>
  <c r="J16" i="38"/>
  <c r="K16" i="38"/>
  <c r="L15" i="38"/>
  <c r="J10" i="38"/>
  <c r="G10" i="38"/>
  <c r="K10" i="38"/>
  <c r="J11" i="38"/>
  <c r="G11" i="38"/>
  <c r="K11" i="38"/>
  <c r="G9" i="38"/>
  <c r="J9" i="38"/>
  <c r="K9" i="38"/>
  <c r="L4" i="38"/>
  <c r="L5" i="38"/>
  <c r="L29" i="38"/>
  <c r="L28" i="38"/>
  <c r="L30" i="38"/>
  <c r="L49" i="38"/>
  <c r="L50" i="38"/>
  <c r="L48" i="38"/>
  <c r="L17" i="38"/>
  <c r="L16" i="38"/>
  <c r="L10" i="38"/>
  <c r="L9" i="38"/>
  <c r="L11" i="38"/>
  <c r="L34" i="38"/>
  <c r="L35" i="38"/>
  <c r="L44" i="38"/>
  <c r="L43" i="38"/>
  <c r="L22" i="38"/>
  <c r="L21" i="38"/>
  <c r="L24" i="38"/>
  <c r="L23" i="38"/>
</calcChain>
</file>

<file path=xl/sharedStrings.xml><?xml version="1.0" encoding="utf-8"?>
<sst xmlns="http://schemas.openxmlformats.org/spreadsheetml/2006/main" count="1532" uniqueCount="693">
  <si>
    <t>Club</t>
  </si>
  <si>
    <t>Run 1</t>
  </si>
  <si>
    <t>Run 2</t>
  </si>
  <si>
    <t>No</t>
  </si>
  <si>
    <t>TOTAL</t>
  </si>
  <si>
    <t>Sandwell</t>
  </si>
  <si>
    <t>City of Stoke</t>
  </si>
  <si>
    <t>Run 3</t>
  </si>
  <si>
    <t>Rugby</t>
  </si>
  <si>
    <t>Synergy</t>
  </si>
  <si>
    <t>Walsall</t>
  </si>
  <si>
    <t>POS</t>
  </si>
  <si>
    <t>Surname</t>
  </si>
  <si>
    <t>First Name</t>
  </si>
  <si>
    <t>Thomas</t>
  </si>
  <si>
    <t>Lauren</t>
  </si>
  <si>
    <t>Eden</t>
  </si>
  <si>
    <t>Charlotte</t>
  </si>
  <si>
    <t>Betts</t>
  </si>
  <si>
    <t>Rose</t>
  </si>
  <si>
    <t>Burris</t>
  </si>
  <si>
    <t>Quinn</t>
  </si>
  <si>
    <t>Basterfield</t>
  </si>
  <si>
    <t>Alarna</t>
  </si>
  <si>
    <t>Willow</t>
  </si>
  <si>
    <t>Matilda</t>
  </si>
  <si>
    <t>Bancroft</t>
  </si>
  <si>
    <t>Gabrielle</t>
  </si>
  <si>
    <t>Julie</t>
  </si>
  <si>
    <t>Martha</t>
  </si>
  <si>
    <t>Mutch</t>
  </si>
  <si>
    <t>Benjamin</t>
  </si>
  <si>
    <t>Parkes</t>
  </si>
  <si>
    <t>Niass</t>
  </si>
  <si>
    <t>Taylor</t>
  </si>
  <si>
    <t>Lily</t>
  </si>
  <si>
    <t>Harrison</t>
  </si>
  <si>
    <t>Skye</t>
  </si>
  <si>
    <t>Duckers</t>
  </si>
  <si>
    <t>Olivia</t>
  </si>
  <si>
    <t>Moseley</t>
  </si>
  <si>
    <t>Erin</t>
  </si>
  <si>
    <t>Robinson</t>
  </si>
  <si>
    <t>Maisie</t>
  </si>
  <si>
    <t>Allington</t>
  </si>
  <si>
    <t>Kaira</t>
  </si>
  <si>
    <t>Sophie</t>
  </si>
  <si>
    <t>Gater</t>
  </si>
  <si>
    <t>Faye</t>
  </si>
  <si>
    <t>Duckhouse</t>
  </si>
  <si>
    <t>Emilia</t>
  </si>
  <si>
    <t>Tarrant</t>
  </si>
  <si>
    <t>Romana</t>
  </si>
  <si>
    <t>Agaj</t>
  </si>
  <si>
    <t>Price</t>
  </si>
  <si>
    <t>Bridge</t>
  </si>
  <si>
    <t>Maizie</t>
  </si>
  <si>
    <t>Cooke</t>
  </si>
  <si>
    <t>Madison</t>
  </si>
  <si>
    <t>Mander</t>
  </si>
  <si>
    <t>Imani</t>
  </si>
  <si>
    <t>Griffiths</t>
  </si>
  <si>
    <t>Millie</t>
  </si>
  <si>
    <t>Isabel</t>
  </si>
  <si>
    <t>Rees</t>
  </si>
  <si>
    <t>Brown</t>
  </si>
  <si>
    <t>Faith</t>
  </si>
  <si>
    <t>Lexi</t>
  </si>
  <si>
    <t>Loris</t>
  </si>
  <si>
    <t>Yeats</t>
  </si>
  <si>
    <t>Archie</t>
  </si>
  <si>
    <t>Dutton</t>
  </si>
  <si>
    <t xml:space="preserve">Kiera </t>
  </si>
  <si>
    <t>Ebanks-Wilson</t>
  </si>
  <si>
    <t>Wood</t>
  </si>
  <si>
    <t xml:space="preserve">Maya </t>
  </si>
  <si>
    <t xml:space="preserve">Nicholls </t>
  </si>
  <si>
    <t xml:space="preserve">Sandwell </t>
  </si>
  <si>
    <t>Hardwick</t>
  </si>
  <si>
    <t>Kiran</t>
  </si>
  <si>
    <t>Kler</t>
  </si>
  <si>
    <t>Miah Lee</t>
  </si>
  <si>
    <t xml:space="preserve">Walters </t>
  </si>
  <si>
    <t>Miyah</t>
  </si>
  <si>
    <t>Hogan</t>
  </si>
  <si>
    <t>Hunt</t>
  </si>
  <si>
    <t>Elle-Mai</t>
  </si>
  <si>
    <t>Foster</t>
  </si>
  <si>
    <t>Tiarna-Marie</t>
  </si>
  <si>
    <t>Sitsha</t>
  </si>
  <si>
    <t>Megan</t>
  </si>
  <si>
    <t>Ashley</t>
  </si>
  <si>
    <t>Linton-Green</t>
  </si>
  <si>
    <t xml:space="preserve">Oumou-Kalthoum </t>
  </si>
  <si>
    <t>Gadsden-Patel</t>
  </si>
  <si>
    <t>Sienna-Lee</t>
  </si>
  <si>
    <t>Stewart</t>
  </si>
  <si>
    <t>CLUB GRADE 2 / 9-10YRS GIRLS</t>
  </si>
  <si>
    <t>CLUB GRADE 2 / 7-8YRS GIRLS</t>
  </si>
  <si>
    <t>CLUB GRADE 1 / 7-8YRS GIRLS</t>
  </si>
  <si>
    <t>CLUB GRADE 1 / 9-10YRS GIRLS</t>
  </si>
  <si>
    <t>CLUB GRADE 1 / 11YRS+ GIRLS</t>
  </si>
  <si>
    <t>CLUB GRADE 2 / 7-8YRS BOYS</t>
  </si>
  <si>
    <t xml:space="preserve">Libby </t>
  </si>
  <si>
    <t>Francesca</t>
  </si>
  <si>
    <t>Accardi</t>
  </si>
  <si>
    <t xml:space="preserve">Poppy </t>
  </si>
  <si>
    <t>Hill</t>
  </si>
  <si>
    <t>Renae</t>
  </si>
  <si>
    <t>Hocknull</t>
  </si>
  <si>
    <t xml:space="preserve">Eloise </t>
  </si>
  <si>
    <t>Mckenzie-Storrod</t>
  </si>
  <si>
    <t>Synergry</t>
  </si>
  <si>
    <t>Freddie</t>
  </si>
  <si>
    <t>CLUB GRADE 2 / 9-10YRS BOYS</t>
  </si>
  <si>
    <t>CLUB GRADE 2 / 11YRS+ GIRLS</t>
  </si>
  <si>
    <t>Nikkita</t>
  </si>
  <si>
    <t>Dalton</t>
  </si>
  <si>
    <t>Esha</t>
  </si>
  <si>
    <t>Dhinju</t>
  </si>
  <si>
    <t>Madeleine</t>
  </si>
  <si>
    <t>Beesley</t>
  </si>
  <si>
    <t>Cerys</t>
  </si>
  <si>
    <t>Hicklin</t>
  </si>
  <si>
    <t>Alice</t>
  </si>
  <si>
    <t>Corstorphine</t>
  </si>
  <si>
    <t xml:space="preserve">Abigail </t>
  </si>
  <si>
    <t>Shipley</t>
  </si>
  <si>
    <t>Caitlin</t>
  </si>
  <si>
    <t>Ford</t>
  </si>
  <si>
    <t xml:space="preserve">Lydia </t>
  </si>
  <si>
    <t xml:space="preserve">Whitehouse </t>
  </si>
  <si>
    <t>Titoluwani</t>
  </si>
  <si>
    <t>Eboye</t>
  </si>
  <si>
    <t>Jessica</t>
  </si>
  <si>
    <t>Warmer</t>
  </si>
  <si>
    <t>CLUB GRADE 3 / 7-8YRS BOYS</t>
  </si>
  <si>
    <t>Evan</t>
  </si>
  <si>
    <t>Tweats</t>
  </si>
  <si>
    <t>CLUB GRADE 3 / 11YRS+ GIRLS</t>
  </si>
  <si>
    <t>CLUB GRADE 3 / 9-10YRS GIRLS</t>
  </si>
  <si>
    <t>Lola Brooke</t>
  </si>
  <si>
    <t>Bolton-Warner</t>
  </si>
  <si>
    <t>Taija-Janae</t>
  </si>
  <si>
    <t>Hylton</t>
  </si>
  <si>
    <t>L'Zae</t>
  </si>
  <si>
    <t>Coke</t>
  </si>
  <si>
    <t>Lillymay</t>
  </si>
  <si>
    <t>Ireson</t>
  </si>
  <si>
    <t>Amber</t>
  </si>
  <si>
    <t>CLUB GRADE 3 / 9-10YRS BOYS</t>
  </si>
  <si>
    <t>Graham</t>
  </si>
  <si>
    <t xml:space="preserve">Macauley </t>
  </si>
  <si>
    <t xml:space="preserve">Kwiatkowski </t>
  </si>
  <si>
    <t>Max Alli</t>
  </si>
  <si>
    <t>Kiely</t>
  </si>
  <si>
    <t>Isaac</t>
  </si>
  <si>
    <t>Nelson</t>
  </si>
  <si>
    <t>Leanne</t>
  </si>
  <si>
    <t>Hughes</t>
  </si>
  <si>
    <t>Rayne</t>
  </si>
  <si>
    <t>Phipps</t>
  </si>
  <si>
    <t xml:space="preserve">Ashleigh </t>
  </si>
  <si>
    <t xml:space="preserve">Beavon </t>
  </si>
  <si>
    <t xml:space="preserve">Shanay </t>
  </si>
  <si>
    <t>Ocallaghan</t>
  </si>
  <si>
    <t xml:space="preserve">Brodie </t>
  </si>
  <si>
    <t xml:space="preserve">Mccarthy </t>
  </si>
  <si>
    <t>CLUB GRADE 3 / 11YRS+ BOYS</t>
  </si>
  <si>
    <t>Samuel</t>
  </si>
  <si>
    <t>Lewis</t>
  </si>
  <si>
    <t>Edwards</t>
  </si>
  <si>
    <t>East Staffs</t>
  </si>
  <si>
    <t>CLUB GRADE 4 / 7-8YRS BOYS</t>
  </si>
  <si>
    <t>Ewan</t>
  </si>
  <si>
    <t>Hare</t>
  </si>
  <si>
    <t>Nathaniel</t>
  </si>
  <si>
    <t>Katsamba</t>
  </si>
  <si>
    <t>CLUB GRADE 4 / 7-8YRS GIRLS</t>
  </si>
  <si>
    <t xml:space="preserve">Elsie </t>
  </si>
  <si>
    <t>Mia</t>
  </si>
  <si>
    <t>Fineschi</t>
  </si>
  <si>
    <t>Revolution</t>
  </si>
  <si>
    <t>CLUB GRADE 4 / 9-10YRS BOYS</t>
  </si>
  <si>
    <t>CLUB GRADE 4 / 9-10YRS GIRLS</t>
  </si>
  <si>
    <t>Louie</t>
  </si>
  <si>
    <t>Collins</t>
  </si>
  <si>
    <t>Amelia</t>
  </si>
  <si>
    <t>Jones</t>
  </si>
  <si>
    <t>Conway</t>
  </si>
  <si>
    <t>Lillian</t>
  </si>
  <si>
    <t>Rushton</t>
  </si>
  <si>
    <t>Lara</t>
  </si>
  <si>
    <t>Ritchie</t>
  </si>
  <si>
    <t>Crittenden</t>
  </si>
  <si>
    <t>Murphy</t>
  </si>
  <si>
    <t>Aiva</t>
  </si>
  <si>
    <t>Ryan</t>
  </si>
  <si>
    <t>Summer</t>
  </si>
  <si>
    <t>Hayward</t>
  </si>
  <si>
    <t>Frankie Lou</t>
  </si>
  <si>
    <t>Highway</t>
  </si>
  <si>
    <t>CLUB GRADE 4 / 11YRS+ BOYS</t>
  </si>
  <si>
    <t>Jake</t>
  </si>
  <si>
    <t>Templeman</t>
  </si>
  <si>
    <t>Owen</t>
  </si>
  <si>
    <t>Sargent</t>
  </si>
  <si>
    <t>Jack</t>
  </si>
  <si>
    <t>Forrester</t>
  </si>
  <si>
    <t>CLUB GRADE 4 / 11YRS+ GIRLS</t>
  </si>
  <si>
    <t>Gracie</t>
  </si>
  <si>
    <t>Mayo</t>
  </si>
  <si>
    <t>Kaitie</t>
  </si>
  <si>
    <t>Uebersax</t>
  </si>
  <si>
    <t>Stanton</t>
  </si>
  <si>
    <t>Marcel</t>
  </si>
  <si>
    <t>Hejnowicz</t>
  </si>
  <si>
    <t>Harriet</t>
  </si>
  <si>
    <t>Thompson</t>
  </si>
  <si>
    <t>Woodlands</t>
  </si>
  <si>
    <t>NDP 1 / 9-10YRS GIRLS</t>
  </si>
  <si>
    <t>Taylah</t>
  </si>
  <si>
    <t>Conroy</t>
  </si>
  <si>
    <t>Alanna</t>
  </si>
  <si>
    <t>Deery-Horsley</t>
  </si>
  <si>
    <t>Kara</t>
  </si>
  <si>
    <t>Bruce</t>
  </si>
  <si>
    <t xml:space="preserve">Lily-Mae </t>
  </si>
  <si>
    <t>Eades</t>
  </si>
  <si>
    <t>Luisa</t>
  </si>
  <si>
    <t>Bianco</t>
  </si>
  <si>
    <t>Mya</t>
  </si>
  <si>
    <t>Robb</t>
  </si>
  <si>
    <t>Darcie</t>
  </si>
  <si>
    <t>Jayda</t>
  </si>
  <si>
    <t>Kya-Mai</t>
  </si>
  <si>
    <t>Wilson</t>
  </si>
  <si>
    <t>City of Birmingham</t>
  </si>
  <si>
    <t>NDP 1 / 11-12YRS GIRLS</t>
  </si>
  <si>
    <t>Rosie</t>
  </si>
  <si>
    <t>Zhane</t>
  </si>
  <si>
    <t>Smith</t>
  </si>
  <si>
    <t>Isabelle</t>
  </si>
  <si>
    <t>Stanway</t>
  </si>
  <si>
    <t>Lola</t>
  </si>
  <si>
    <t>Slater</t>
  </si>
  <si>
    <t>Elsie</t>
  </si>
  <si>
    <t>Shuker</t>
  </si>
  <si>
    <t xml:space="preserve">Nevaeh </t>
  </si>
  <si>
    <t>Greene</t>
  </si>
  <si>
    <t>Kiera-Leigh</t>
  </si>
  <si>
    <t>Groom</t>
  </si>
  <si>
    <t>Brannigan</t>
  </si>
  <si>
    <t>Mairead</t>
  </si>
  <si>
    <t>Davis</t>
  </si>
  <si>
    <t>Teah</t>
  </si>
  <si>
    <t>Keziah</t>
  </si>
  <si>
    <t>Njogu</t>
  </si>
  <si>
    <t>Bethany</t>
  </si>
  <si>
    <t>Haynes</t>
  </si>
  <si>
    <t>Lily-Mae</t>
  </si>
  <si>
    <t>Butler</t>
  </si>
  <si>
    <t>NDP 1 / 7-8YRS MIXED</t>
  </si>
  <si>
    <t>NDP 1 / 11-12YRS BOYS</t>
  </si>
  <si>
    <t>Charlie</t>
  </si>
  <si>
    <t>Buckingham</t>
  </si>
  <si>
    <t>Daniel</t>
  </si>
  <si>
    <t>Jennings</t>
  </si>
  <si>
    <t>Uttoxeter</t>
  </si>
  <si>
    <t>NDP 1 / 13YRS+ GIRLS</t>
  </si>
  <si>
    <t>Dominika</t>
  </si>
  <si>
    <t>Obniska</t>
  </si>
  <si>
    <t>Katie</t>
  </si>
  <si>
    <t>Bishop</t>
  </si>
  <si>
    <t>Shauna</t>
  </si>
  <si>
    <t>Sherwood</t>
  </si>
  <si>
    <t>Emily</t>
  </si>
  <si>
    <t>Evie</t>
  </si>
  <si>
    <t>Ireland</t>
  </si>
  <si>
    <t>Abigail</t>
  </si>
  <si>
    <t>Cooper</t>
  </si>
  <si>
    <t>India</t>
  </si>
  <si>
    <t>Mason</t>
  </si>
  <si>
    <t>NDP 1 / 13YRS+ BOYS</t>
  </si>
  <si>
    <t xml:space="preserve">Finlay </t>
  </si>
  <si>
    <t>NDP 2 / 7-8YRS GIRLS</t>
  </si>
  <si>
    <t>Tarjae</t>
  </si>
  <si>
    <t>Paisley</t>
  </si>
  <si>
    <t>NDP 2 / 9-10YRS GIRLS</t>
  </si>
  <si>
    <t>Alexis</t>
  </si>
  <si>
    <t>Grove</t>
  </si>
  <si>
    <t>Deja</t>
  </si>
  <si>
    <t>Bailey</t>
  </si>
  <si>
    <t>Shayla</t>
  </si>
  <si>
    <t>Siddiq</t>
  </si>
  <si>
    <t>Ellie</t>
  </si>
  <si>
    <t xml:space="preserve">Olivia </t>
  </si>
  <si>
    <t>Brookes</t>
  </si>
  <si>
    <t>Layla</t>
  </si>
  <si>
    <t>Humes</t>
  </si>
  <si>
    <t>Maya</t>
  </si>
  <si>
    <t>Adeniyi</t>
  </si>
  <si>
    <t>Isla</t>
  </si>
  <si>
    <t>Mcnally</t>
  </si>
  <si>
    <t>NDP 2 / 9-10YRS BOYS</t>
  </si>
  <si>
    <t>Akaiah</t>
  </si>
  <si>
    <t>Kelly-Grossett</t>
  </si>
  <si>
    <t>Kristian</t>
  </si>
  <si>
    <t>Barakov-Trankov</t>
  </si>
  <si>
    <t>Finlay</t>
  </si>
  <si>
    <t>Lloyd</t>
  </si>
  <si>
    <t>Paddock</t>
  </si>
  <si>
    <t>Lydia</t>
  </si>
  <si>
    <t>Clewlow</t>
  </si>
  <si>
    <t>NDP 2 / 11-12YRS GIRLS</t>
  </si>
  <si>
    <t>NDP 2 / 13YRS+ BOYS</t>
  </si>
  <si>
    <t>Samantha</t>
  </si>
  <si>
    <t>Carter</t>
  </si>
  <si>
    <t>Chloe</t>
  </si>
  <si>
    <t>Pullman</t>
  </si>
  <si>
    <t>Sireen</t>
  </si>
  <si>
    <t>Munir</t>
  </si>
  <si>
    <t xml:space="preserve">Dannii </t>
  </si>
  <si>
    <t>Evans</t>
  </si>
  <si>
    <t>NDP 2 / 13YRS+ GIRLS</t>
  </si>
  <si>
    <t>Elijah</t>
  </si>
  <si>
    <t>Beswick</t>
  </si>
  <si>
    <t>Tomlinson</t>
  </si>
  <si>
    <t>Yusuf</t>
  </si>
  <si>
    <t>Mohammed</t>
  </si>
  <si>
    <t>Statham</t>
  </si>
  <si>
    <t>NDP 3 / 11-12YRS BOYS</t>
  </si>
  <si>
    <t>Aiken</t>
  </si>
  <si>
    <t xml:space="preserve">Aiden </t>
  </si>
  <si>
    <t>Brindley</t>
  </si>
  <si>
    <t>Jackson</t>
  </si>
  <si>
    <t>NDP 3 / 11-12YRS GIRLS</t>
  </si>
  <si>
    <t>Ruby-May</t>
  </si>
  <si>
    <t>Sayer</t>
  </si>
  <si>
    <t>Thorneycroft</t>
  </si>
  <si>
    <t>Keturah</t>
  </si>
  <si>
    <t>Eleanor</t>
  </si>
  <si>
    <t>Lock</t>
  </si>
  <si>
    <t>NDP 3 / 13-14YRS BOYS</t>
  </si>
  <si>
    <t>Bentley</t>
  </si>
  <si>
    <t>Sam</t>
  </si>
  <si>
    <t>Tarling</t>
  </si>
  <si>
    <t>NDP 3 / 13-14YRS GIRLS</t>
  </si>
  <si>
    <t>Alexandra</t>
  </si>
  <si>
    <t>Abell</t>
  </si>
  <si>
    <t>Zoe</t>
  </si>
  <si>
    <t>Cotterill</t>
  </si>
  <si>
    <t>Henden</t>
  </si>
  <si>
    <t>NDP 4 / UNDER 13YRS BOYS</t>
  </si>
  <si>
    <t>Oscar</t>
  </si>
  <si>
    <t>Skinner</t>
  </si>
  <si>
    <t>NDP 4 / UNDER 13YRS GIRLS</t>
  </si>
  <si>
    <t>Jada</t>
  </si>
  <si>
    <t>Porter</t>
  </si>
  <si>
    <t>Jasmine</t>
  </si>
  <si>
    <t>Eva</t>
  </si>
  <si>
    <t>NDP 4 / 13YRS+ BOYS</t>
  </si>
  <si>
    <t>Kieron</t>
  </si>
  <si>
    <t>Christie-Downie</t>
  </si>
  <si>
    <t>Nathan</t>
  </si>
  <si>
    <t>Stainforth</t>
  </si>
  <si>
    <t>Weaver</t>
  </si>
  <si>
    <t>Newberry</t>
  </si>
  <si>
    <t>R&amp;C</t>
  </si>
  <si>
    <t>Column1</t>
  </si>
  <si>
    <t>Age Restriction</t>
  </si>
  <si>
    <t>NDP 3 / 15YRS+ GIRLS</t>
  </si>
  <si>
    <t>Knight</t>
  </si>
  <si>
    <t>Forman</t>
  </si>
  <si>
    <t>Anna</t>
  </si>
  <si>
    <t>NDP 4 / 13YRS+ GIRLS</t>
  </si>
  <si>
    <t>Simone</t>
  </si>
  <si>
    <t>Ali</t>
  </si>
  <si>
    <t>Catherine</t>
  </si>
  <si>
    <t>Ciara</t>
  </si>
  <si>
    <t>Hemmings</t>
  </si>
  <si>
    <t>McCreath</t>
  </si>
  <si>
    <t>Savanna</t>
  </si>
  <si>
    <t>Melbourne</t>
  </si>
  <si>
    <t>Dakin</t>
  </si>
  <si>
    <t>NDP 5 / UNDER 13YRS BOYS</t>
  </si>
  <si>
    <t xml:space="preserve">Bradley </t>
  </si>
  <si>
    <t xml:space="preserve">Allen </t>
  </si>
  <si>
    <t>NDP 5 / 13YRS+ GIRLS</t>
  </si>
  <si>
    <t>Freya</t>
  </si>
  <si>
    <t>Thornton</t>
  </si>
  <si>
    <t>Hannah</t>
  </si>
  <si>
    <t>Furchel</t>
  </si>
  <si>
    <t>FIG DEVELOPMENT / 9-10YRS BOYS</t>
  </si>
  <si>
    <t>Jett</t>
  </si>
  <si>
    <t>Mansell</t>
  </si>
  <si>
    <t>Jumpers TC</t>
  </si>
  <si>
    <t>Owen**</t>
  </si>
  <si>
    <t>Keane**</t>
  </si>
  <si>
    <t>Jumpers TC**</t>
  </si>
  <si>
    <t>FIG DEVELOPMENT / 9-10yrs GIRLS</t>
  </si>
  <si>
    <t xml:space="preserve">Aoife </t>
  </si>
  <si>
    <t>Murray</t>
  </si>
  <si>
    <t>Isobel</t>
  </si>
  <si>
    <t>FIG DEVELOPMENT / 11-12yrs GIRLS</t>
  </si>
  <si>
    <t>Hayden</t>
  </si>
  <si>
    <t>Cribben</t>
  </si>
  <si>
    <t>FIG DEVELOPMENT / 13-14yrs GIRLS</t>
  </si>
  <si>
    <t>Lucy</t>
  </si>
  <si>
    <t>FIG DEVELOPMENT / 15yrs+ BOYS</t>
  </si>
  <si>
    <t xml:space="preserve">Ethan </t>
  </si>
  <si>
    <t>FIG DEVELOPMENT / 15yrs+ GIRLS</t>
  </si>
  <si>
    <t>Emma</t>
  </si>
  <si>
    <t>Harmison</t>
  </si>
  <si>
    <t>FIG ELITE / 8-10YRS BOYS</t>
  </si>
  <si>
    <t>Jude</t>
  </si>
  <si>
    <t>Morais-Trigg</t>
  </si>
  <si>
    <t>Shakiem</t>
  </si>
  <si>
    <t>Dixon</t>
  </si>
  <si>
    <t>Execution</t>
  </si>
  <si>
    <t>Tariff</t>
  </si>
  <si>
    <t>Execution2</t>
  </si>
  <si>
    <t>Tariff2</t>
  </si>
  <si>
    <t>PO</t>
  </si>
  <si>
    <t>FIG ELITE / 8-10YRS GIRLS</t>
  </si>
  <si>
    <t xml:space="preserve">Amy </t>
  </si>
  <si>
    <t>Kplomedo</t>
  </si>
  <si>
    <t>Laila</t>
  </si>
  <si>
    <t>Boxall</t>
  </si>
  <si>
    <t>Macy</t>
  </si>
  <si>
    <t>Ross</t>
  </si>
  <si>
    <t xml:space="preserve">Otis </t>
  </si>
  <si>
    <t>Amber Valley</t>
  </si>
  <si>
    <t>FIG ELITE / 11-12YRS BOYS</t>
  </si>
  <si>
    <t>Alexander</t>
  </si>
  <si>
    <t>Bell</t>
  </si>
  <si>
    <t xml:space="preserve">Jayden </t>
  </si>
  <si>
    <t>Boreham</t>
  </si>
  <si>
    <t>Forbes</t>
  </si>
  <si>
    <t>FIG ELITE / 11-12YRS GIRLS</t>
  </si>
  <si>
    <t>Eleele</t>
  </si>
  <si>
    <t>Trio</t>
  </si>
  <si>
    <t>Alicia</t>
  </si>
  <si>
    <t>Field</t>
  </si>
  <si>
    <t>Ruby</t>
  </si>
  <si>
    <t>Reid</t>
  </si>
  <si>
    <t>Jaeda-Lei</t>
  </si>
  <si>
    <t>Jeffers</t>
  </si>
  <si>
    <t>All Stars</t>
  </si>
  <si>
    <t>FIG ELITE / 13-14YRS BOYS</t>
  </si>
  <si>
    <t>Danail</t>
  </si>
  <si>
    <t>Harvey</t>
  </si>
  <si>
    <t>Kinsell</t>
  </si>
  <si>
    <t>FIG ELITE / 13-14YRS GIRLS</t>
  </si>
  <si>
    <t>Skye-Rose</t>
  </si>
  <si>
    <t>Hamilton</t>
  </si>
  <si>
    <t>Hope</t>
  </si>
  <si>
    <t>Sutherland</t>
  </si>
  <si>
    <t>FIG ELITE / 15-16YRS BOYS</t>
  </si>
  <si>
    <t>Kemp</t>
  </si>
  <si>
    <t>Campbell</t>
  </si>
  <si>
    <t>Ashleigh</t>
  </si>
  <si>
    <t>FIG ELITE / LADIES</t>
  </si>
  <si>
    <t>FIG ELITE / MEN</t>
  </si>
  <si>
    <t>Marcus</t>
  </si>
  <si>
    <t>Adams</t>
  </si>
  <si>
    <t xml:space="preserve">Radostin </t>
  </si>
  <si>
    <t>Barakova-Trankov</t>
  </si>
  <si>
    <t>Jaydon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</si>
  <si>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</si>
  <si>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</si>
  <si>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</si>
  <si>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</si>
  <si>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</si>
  <si>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</si>
  <si>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</si>
  <si>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</si>
  <si>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</si>
  <si>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</si>
  <si>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</si>
  <si>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</si>
  <si>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</si>
  <si>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</si>
  <si>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</si>
  <si>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</si>
  <si>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</si>
  <si>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</si>
  <si>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</si>
  <si>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</si>
  <si>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</si>
  <si>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</si>
  <si>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</si>
  <si>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</si>
  <si>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</si>
  <si>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</si>
  <si>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</si>
  <si>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</si>
  <si>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</si>
  <si>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</si>
  <si>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</si>
  <si>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</si>
  <si>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</si>
  <si>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</si>
  <si>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</si>
  <si>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</si>
  <si>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</si>
  <si>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</si>
  <si>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</si>
  <si>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</si>
  <si>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</si>
  <si>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</si>
  <si>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</si>
  <si>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</si>
  <si>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</si>
  <si>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</si>
  <si>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</si>
  <si>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</si>
  <si>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</si>
  <si>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</si>
  <si>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</si>
  <si>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</si>
  <si>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</si>
  <si>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</si>
  <si>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</si>
  <si>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</si>
  <si>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</si>
  <si>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</si>
  <si>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</si>
  <si>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</si>
  <si>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</si>
  <si>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</si>
  <si>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</si>
  <si>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</si>
  <si>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</si>
  <si>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</si>
  <si>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</si>
  <si>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</si>
  <si>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</si>
  <si>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</si>
  <si>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</si>
  <si>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</si>
  <si>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</si>
  <si>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</si>
  <si>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</si>
  <si>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</si>
  <si>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</si>
  <si>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</si>
  <si>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</si>
  <si>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</si>
  <si>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</si>
  <si>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</si>
  <si>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</si>
  <si>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</si>
  <si>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</si>
  <si>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</si>
  <si>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</si>
  <si>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</si>
  <si>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</si>
  <si>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</si>
  <si>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</si>
  <si>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</si>
  <si>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</si>
  <si>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</si>
  <si>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</si>
  <si>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</si>
  <si>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</si>
  <si>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</si>
  <si>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</si>
  <si>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</si>
  <si>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</si>
  <si>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</si>
  <si>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</si>
  <si>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</si>
  <si>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</si>
  <si>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</si>
  <si>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</si>
  <si>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</si>
  <si>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</si>
  <si>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</si>
  <si>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</si>
  <si>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</si>
  <si>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</si>
  <si>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</si>
  <si>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</si>
  <si>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</si>
  <si>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</si>
  <si>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</si>
  <si>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</si>
  <si>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</si>
  <si>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</si>
  <si>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</si>
  <si>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</si>
  <si>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</si>
  <si>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</si>
  <si>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</si>
  <si>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</si>
  <si>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</si>
  <si>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</si>
  <si>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</si>
  <si>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</si>
  <si>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</si>
  <si>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</si>
  <si>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</si>
  <si>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</si>
  <si>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</si>
  <si>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</si>
  <si>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</si>
  <si>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</si>
  <si>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</si>
  <si>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</si>
  <si>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</si>
  <si>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</si>
  <si>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</si>
  <si>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</si>
  <si>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</si>
  <si>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</si>
  <si>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</si>
  <si>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</si>
  <si>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</si>
  <si>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</si>
  <si>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</si>
  <si>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</si>
  <si>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</si>
  <si>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</si>
  <si>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</si>
  <si>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</si>
  <si>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</si>
  <si>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</si>
  <si>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</si>
  <si>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</si>
  <si>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</si>
  <si>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</si>
  <si>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</si>
  <si>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</si>
  <si>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</si>
  <si>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</si>
  <si>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</si>
  <si>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</si>
  <si>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</si>
  <si>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</si>
  <si>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</si>
  <si>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</si>
  <si>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</si>
  <si>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</si>
  <si>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</si>
  <si>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</si>
  <si>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</si>
  <si>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</si>
  <si>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</si>
  <si>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</si>
  <si>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</si>
  <si>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</si>
  <si>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</si>
  <si>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</si>
  <si>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</si>
  <si>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</si>
  <si>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</si>
  <si>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</si>
  <si>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</si>
  <si>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</si>
  <si>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</si>
  <si>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</si>
  <si>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</si>
  <si>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</si>
  <si>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</si>
  <si>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</si>
  <si>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</si>
  <si>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</si>
  <si>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</si>
  <si>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</si>
  <si>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</si>
  <si>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</si>
  <si>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</si>
  <si>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</si>
  <si>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</si>
  <si>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</si>
  <si>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</si>
  <si>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</si>
  <si>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</si>
  <si>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</si>
  <si>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</si>
  <si>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</si>
  <si>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</si>
  <si>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</si>
  <si>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</si>
  <si>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</si>
  <si>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</si>
  <si>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Lawrence</t>
  </si>
  <si>
    <t>300</t>
  </si>
  <si>
    <t>West Brom</t>
  </si>
  <si>
    <t>301</t>
  </si>
  <si>
    <t xml:space="preserve">Eireann </t>
  </si>
  <si>
    <t>Pearson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</si>
</sst>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Arial"/>
      <family val="2"/>
    </font>
    <font>
      <b/>
      <sz val="13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i/>
      <sz val="11"/>
      <color theme="1"/>
      <name val="Calibri"/>
      <family val="2"/>
      <scheme val="minor"/>
    </font>
    <font>
      <b/>
      <i/>
      <sz val="10"/>
      <color theme="0"/>
      <name val="Arial"/>
      <family val="2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0"/>
      <name val="Arial"/>
      <family val="2"/>
    </font>
    <font>
      <b/>
      <i/>
      <sz val="12"/>
      <color theme="0"/>
      <name val="Arial"/>
      <family val="2"/>
    </font>
    <font>
      <i/>
      <sz val="8"/>
      <color theme="0"/>
      <name val="Arial"/>
      <family val="2"/>
    </font>
    <font>
      <i/>
      <sz val="8"/>
      <color theme="0"/>
      <name val="Calibri"/>
      <family val="2"/>
      <scheme val="minor"/>
    </font>
    <font>
      <b/>
      <i/>
      <sz val="9"/>
      <name val="Arial"/>
      <family val="2"/>
    </font>
    <font>
      <i/>
      <sz val="11"/>
      <name val="Arial"/>
      <family val="2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scheme val="minor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13"/>
      <color rgb="FFFF0000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58FFF0"/>
        <bgColor indexed="64"/>
      </patternFill>
    </fill>
    <fill>
      <patternFill patternType="solid">
        <fgColor rgb="FF58FFF0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216">
    <xf numFmtId="0" fontId="0" fillId="0" borderId="0"/>
    <xf numFmtId="0" fontId="5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2" fontId="12" fillId="0" borderId="1" xfId="209" applyNumberFormat="1" applyFont="1" applyBorder="1" applyAlignment="1" applyProtection="1">
      <alignment horizontal="center"/>
      <protection locked="0"/>
    </xf>
    <xf numFmtId="2" fontId="11" fillId="2" borderId="1" xfId="209" applyNumberFormat="1" applyFont="1" applyFill="1" applyBorder="1" applyAlignment="1" applyProtection="1">
      <alignment horizontal="center"/>
      <protection locked="0"/>
    </xf>
    <xf numFmtId="2" fontId="11" fillId="3" borderId="1" xfId="209" applyNumberFormat="1" applyFont="1" applyFill="1" applyBorder="1" applyAlignment="1" applyProtection="1">
      <alignment horizontal="center"/>
      <protection locked="0"/>
    </xf>
    <xf numFmtId="0" fontId="5" fillId="0" borderId="1" xfId="209" applyBorder="1" applyAlignment="1" applyProtection="1">
      <alignment horizontal="center"/>
      <protection locked="0"/>
    </xf>
    <xf numFmtId="49" fontId="7" fillId="0" borderId="1" xfId="1" applyNumberFormat="1" applyFont="1" applyFill="1" applyBorder="1" applyAlignment="1">
      <alignment horizontal="center"/>
    </xf>
    <xf numFmtId="2" fontId="11" fillId="4" borderId="1" xfId="209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3" fillId="0" borderId="1" xfId="0" applyFont="1" applyBorder="1"/>
    <xf numFmtId="0" fontId="13" fillId="0" borderId="5" xfId="1" applyFont="1" applyFill="1" applyBorder="1" applyAlignment="1">
      <alignment horizontal="left"/>
    </xf>
    <xf numFmtId="0" fontId="13" fillId="0" borderId="4" xfId="1" applyFont="1" applyFill="1" applyBorder="1" applyAlignment="1">
      <alignment horizontal="left"/>
    </xf>
    <xf numFmtId="0" fontId="13" fillId="0" borderId="4" xfId="1" applyFont="1" applyFill="1" applyBorder="1" applyAlignment="1" applyProtection="1">
      <alignment horizontal="left"/>
      <protection locked="0"/>
    </xf>
    <xf numFmtId="0" fontId="16" fillId="0" borderId="4" xfId="1" applyFont="1" applyFill="1" applyBorder="1" applyAlignment="1" applyProtection="1">
      <alignment horizontal="left"/>
      <protection locked="0"/>
    </xf>
    <xf numFmtId="49" fontId="7" fillId="0" borderId="3" xfId="1" applyNumberFormat="1" applyFont="1" applyFill="1" applyBorder="1" applyAlignment="1">
      <alignment horizontal="center"/>
    </xf>
    <xf numFmtId="0" fontId="18" fillId="0" borderId="1" xfId="0" applyFont="1" applyBorder="1"/>
    <xf numFmtId="2" fontId="17" fillId="0" borderId="1" xfId="1" applyNumberFormat="1" applyFont="1" applyBorder="1" applyAlignment="1" applyProtection="1">
      <alignment horizontal="left"/>
      <protection locked="0"/>
    </xf>
    <xf numFmtId="0" fontId="20" fillId="0" borderId="5" xfId="1" applyFont="1" applyFill="1" applyBorder="1" applyAlignment="1">
      <alignment horizontal="left"/>
    </xf>
    <xf numFmtId="0" fontId="20" fillId="0" borderId="4" xfId="1" applyFont="1" applyFill="1" applyBorder="1" applyAlignment="1">
      <alignment horizontal="left"/>
    </xf>
    <xf numFmtId="0" fontId="20" fillId="0" borderId="4" xfId="1" applyFont="1" applyFill="1" applyBorder="1" applyAlignment="1" applyProtection="1">
      <alignment horizontal="left"/>
      <protection locked="0"/>
    </xf>
    <xf numFmtId="0" fontId="21" fillId="0" borderId="4" xfId="1" applyFont="1" applyFill="1" applyBorder="1" applyAlignment="1" applyProtection="1">
      <alignment horizontal="left"/>
      <protection locked="0"/>
    </xf>
    <xf numFmtId="2" fontId="14" fillId="2" borderId="1" xfId="209" applyNumberFormat="1" applyFont="1" applyFill="1" applyBorder="1" applyAlignment="1" applyProtection="1">
      <alignment horizontal="center"/>
      <protection locked="0"/>
    </xf>
    <xf numFmtId="2" fontId="14" fillId="3" borderId="1" xfId="209" applyNumberFormat="1" applyFont="1" applyFill="1" applyBorder="1" applyAlignment="1" applyProtection="1">
      <alignment horizontal="center"/>
      <protection locked="0"/>
    </xf>
    <xf numFmtId="2" fontId="14" fillId="4" borderId="1" xfId="209" applyNumberFormat="1" applyFont="1" applyFill="1" applyBorder="1" applyAlignment="1" applyProtection="1">
      <alignment horizontal="center"/>
      <protection locked="0"/>
    </xf>
    <xf numFmtId="2" fontId="14" fillId="0" borderId="1" xfId="209" applyNumberFormat="1" applyFont="1" applyBorder="1" applyAlignment="1" applyProtection="1">
      <alignment horizontal="center"/>
      <protection locked="0"/>
    </xf>
    <xf numFmtId="0" fontId="7" fillId="0" borderId="1" xfId="209" applyFont="1" applyBorder="1" applyAlignment="1" applyProtection="1">
      <alignment horizontal="center"/>
      <protection locked="0"/>
    </xf>
    <xf numFmtId="2" fontId="19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/>
    <xf numFmtId="0" fontId="0" fillId="0" borderId="0" xfId="0" applyFont="1"/>
    <xf numFmtId="0" fontId="18" fillId="0" borderId="1" xfId="0" applyFont="1" applyBorder="1" applyAlignment="1">
      <alignment horizontal="left"/>
    </xf>
    <xf numFmtId="49" fontId="7" fillId="0" borderId="3" xfId="1" applyNumberFormat="1" applyFont="1" applyBorder="1" applyAlignment="1">
      <alignment horizontal="center"/>
    </xf>
    <xf numFmtId="0" fontId="0" fillId="0" borderId="1" xfId="0" applyFont="1" applyBorder="1"/>
    <xf numFmtId="49" fontId="14" fillId="0" borderId="0" xfId="1" applyNumberFormat="1" applyFont="1" applyBorder="1" applyAlignment="1">
      <alignment horizontal="center"/>
    </xf>
    <xf numFmtId="0" fontId="2" fillId="0" borderId="0" xfId="0" applyFont="1" applyBorder="1"/>
    <xf numFmtId="0" fontId="7" fillId="0" borderId="0" xfId="209" applyFont="1" applyBorder="1" applyAlignment="1" applyProtection="1">
      <alignment horizontal="center"/>
      <protection locked="0"/>
    </xf>
    <xf numFmtId="2" fontId="17" fillId="0" borderId="3" xfId="1" applyNumberFormat="1" applyFont="1" applyBorder="1" applyAlignment="1" applyProtection="1">
      <alignment horizontal="left"/>
      <protection locked="0"/>
    </xf>
    <xf numFmtId="49" fontId="7" fillId="0" borderId="8" xfId="1" applyNumberFormat="1" applyFont="1" applyFill="1" applyBorder="1" applyAlignment="1">
      <alignment horizontal="center"/>
    </xf>
    <xf numFmtId="0" fontId="18" fillId="0" borderId="3" xfId="0" applyFont="1" applyBorder="1" applyAlignment="1">
      <alignment horizontal="left"/>
    </xf>
    <xf numFmtId="2" fontId="19" fillId="0" borderId="3" xfId="1" applyNumberFormat="1" applyFont="1" applyBorder="1" applyAlignment="1" applyProtection="1">
      <alignment horizontal="left"/>
      <protection locked="0"/>
    </xf>
    <xf numFmtId="0" fontId="2" fillId="0" borderId="1" xfId="0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2" xfId="1" applyFont="1" applyBorder="1" applyAlignment="1">
      <alignment horizontal="left"/>
    </xf>
    <xf numFmtId="2" fontId="17" fillId="0" borderId="6" xfId="1" applyNumberFormat="1" applyFont="1" applyBorder="1" applyAlignment="1" applyProtection="1">
      <alignment horizontal="left"/>
      <protection locked="0"/>
    </xf>
    <xf numFmtId="2" fontId="19" fillId="0" borderId="6" xfId="1" applyNumberFormat="1" applyFont="1" applyBorder="1" applyAlignment="1" applyProtection="1">
      <alignment horizontal="left"/>
      <protection locked="0"/>
    </xf>
    <xf numFmtId="0" fontId="18" fillId="0" borderId="3" xfId="0" applyFont="1" applyBorder="1"/>
    <xf numFmtId="0" fontId="7" fillId="0" borderId="1" xfId="209" applyNumberFormat="1" applyFont="1" applyBorder="1" applyAlignment="1" applyProtection="1">
      <alignment horizontal="center"/>
      <protection locked="0"/>
    </xf>
    <xf numFmtId="0" fontId="7" fillId="0" borderId="0" xfId="209" applyFont="1" applyAlignment="1" applyProtection="1">
      <alignment horizontal="center"/>
      <protection locked="0"/>
    </xf>
    <xf numFmtId="0" fontId="7" fillId="5" borderId="0" xfId="209" applyFont="1" applyFill="1" applyAlignment="1" applyProtection="1">
      <alignment horizontal="center"/>
      <protection locked="0"/>
    </xf>
    <xf numFmtId="9" fontId="7" fillId="0" borderId="0" xfId="209" applyNumberFormat="1" applyFont="1" applyAlignment="1" applyProtection="1">
      <alignment horizontal="center"/>
      <protection locked="0"/>
    </xf>
    <xf numFmtId="0" fontId="22" fillId="5" borderId="0" xfId="209" applyFont="1" applyFill="1" applyAlignment="1" applyProtection="1">
      <alignment horizontal="left"/>
      <protection locked="0"/>
    </xf>
    <xf numFmtId="0" fontId="23" fillId="5" borderId="0" xfId="0" applyFont="1" applyFill="1" applyAlignment="1">
      <alignment horizontal="left"/>
    </xf>
    <xf numFmtId="49" fontId="14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1" applyFont="1" applyBorder="1" applyAlignment="1">
      <alignment horizontal="left"/>
    </xf>
    <xf numFmtId="2" fontId="17" fillId="0" borderId="0" xfId="1" applyNumberFormat="1" applyFont="1" applyBorder="1" applyAlignment="1" applyProtection="1">
      <alignment horizontal="left"/>
      <protection locked="0"/>
    </xf>
    <xf numFmtId="2" fontId="11" fillId="6" borderId="1" xfId="0" applyNumberFormat="1" applyFont="1" applyFill="1" applyBorder="1" applyAlignment="1" applyProtection="1">
      <alignment horizontal="center"/>
      <protection locked="0"/>
    </xf>
    <xf numFmtId="2" fontId="11" fillId="7" borderId="1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24" fillId="0" borderId="1" xfId="0" applyNumberFormat="1" applyFont="1" applyFill="1" applyBorder="1" applyAlignment="1" applyProtection="1">
      <alignment horizontal="center"/>
      <protection locked="0"/>
    </xf>
    <xf numFmtId="2" fontId="25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49" fontId="7" fillId="0" borderId="8" xfId="1" applyNumberFormat="1" applyFont="1" applyBorder="1" applyAlignment="1">
      <alignment horizontal="center"/>
    </xf>
    <xf numFmtId="49" fontId="7" fillId="0" borderId="7" xfId="1" applyNumberFormat="1" applyFont="1" applyBorder="1" applyAlignment="1">
      <alignment horizontal="center"/>
    </xf>
    <xf numFmtId="49" fontId="7" fillId="0" borderId="6" xfId="1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28" fillId="0" borderId="0" xfId="0" applyFont="1"/>
    <xf numFmtId="0" fontId="27" fillId="0" borderId="1" xfId="0" applyFont="1" applyBorder="1"/>
    <xf numFmtId="0" fontId="31" fillId="0" borderId="1" xfId="0" applyFont="1" applyBorder="1"/>
    <xf numFmtId="2" fontId="31" fillId="0" borderId="3" xfId="1" applyNumberFormat="1" applyFont="1" applyBorder="1" applyAlignment="1" applyProtection="1">
      <alignment horizontal="left"/>
      <protection locked="0"/>
    </xf>
    <xf numFmtId="2" fontId="27" fillId="0" borderId="1" xfId="1" applyNumberFormat="1" applyFont="1" applyBorder="1" applyAlignment="1" applyProtection="1">
      <alignment horizontal="left"/>
      <protection locked="0"/>
    </xf>
    <xf numFmtId="2" fontId="27" fillId="0" borderId="3" xfId="1" applyNumberFormat="1" applyFont="1" applyBorder="1" applyAlignment="1" applyProtection="1">
      <alignment horizontal="left"/>
      <protection locked="0"/>
    </xf>
    <xf numFmtId="49" fontId="30" fillId="0" borderId="8" xfId="1" applyNumberFormat="1" applyFont="1" applyFill="1" applyBorder="1" applyAlignment="1">
      <alignment horizontal="center"/>
    </xf>
    <xf numFmtId="2" fontId="29" fillId="2" borderId="1" xfId="209" applyNumberFormat="1" applyFont="1" applyFill="1" applyBorder="1" applyAlignment="1" applyProtection="1">
      <alignment horizontal="center"/>
      <protection locked="0"/>
    </xf>
    <xf numFmtId="2" fontId="29" fillId="3" borderId="1" xfId="209" applyNumberFormat="1" applyFont="1" applyFill="1" applyBorder="1" applyAlignment="1" applyProtection="1">
      <alignment horizontal="center"/>
      <protection locked="0"/>
    </xf>
    <xf numFmtId="2" fontId="29" fillId="4" borderId="1" xfId="209" applyNumberFormat="1" applyFont="1" applyFill="1" applyBorder="1" applyAlignment="1" applyProtection="1">
      <alignment horizontal="center"/>
      <protection locked="0"/>
    </xf>
    <xf numFmtId="2" fontId="29" fillId="0" borderId="1" xfId="209" applyNumberFormat="1" applyFont="1" applyBorder="1" applyAlignment="1" applyProtection="1">
      <alignment horizontal="center"/>
      <protection locked="0"/>
    </xf>
    <xf numFmtId="0" fontId="30" fillId="0" borderId="1" xfId="209" applyFont="1" applyBorder="1" applyAlignment="1" applyProtection="1">
      <alignment horizontal="center"/>
      <protection locked="0"/>
    </xf>
    <xf numFmtId="49" fontId="30" fillId="0" borderId="3" xfId="1" applyNumberFormat="1" applyFont="1" applyFill="1" applyBorder="1" applyAlignment="1">
      <alignment horizontal="center"/>
    </xf>
    <xf numFmtId="2" fontId="32" fillId="2" borderId="1" xfId="209" applyNumberFormat="1" applyFont="1" applyFill="1" applyBorder="1" applyAlignment="1" applyProtection="1">
      <alignment horizontal="center"/>
      <protection locked="0"/>
    </xf>
    <xf numFmtId="2" fontId="32" fillId="3" borderId="1" xfId="209" applyNumberFormat="1" applyFont="1" applyFill="1" applyBorder="1" applyAlignment="1" applyProtection="1">
      <alignment horizontal="center"/>
      <protection locked="0"/>
    </xf>
    <xf numFmtId="2" fontId="32" fillId="4" borderId="1" xfId="209" applyNumberFormat="1" applyFont="1" applyFill="1" applyBorder="1" applyAlignment="1" applyProtection="1">
      <alignment horizontal="center"/>
      <protection locked="0"/>
    </xf>
    <xf numFmtId="2" fontId="33" fillId="0" borderId="1" xfId="209" applyNumberFormat="1" applyFont="1" applyBorder="1" applyAlignment="1" applyProtection="1">
      <alignment horizontal="center"/>
      <protection locked="0"/>
    </xf>
    <xf numFmtId="0" fontId="34" fillId="0" borderId="1" xfId="209" applyFont="1" applyBorder="1" applyAlignment="1" applyProtection="1">
      <alignment horizontal="center"/>
      <protection locked="0"/>
    </xf>
    <xf numFmtId="2" fontId="31" fillId="0" borderId="2" xfId="1" applyNumberFormat="1" applyFont="1" applyBorder="1" applyAlignment="1" applyProtection="1">
      <alignment horizontal="left"/>
      <protection locked="0"/>
    </xf>
    <xf numFmtId="0" fontId="30" fillId="5" borderId="0" xfId="209" applyFont="1" applyFill="1" applyAlignment="1" applyProtection="1">
      <alignment horizontal="center"/>
      <protection locked="0"/>
    </xf>
    <xf numFmtId="9" fontId="30" fillId="0" borderId="0" xfId="209" applyNumberFormat="1" applyFont="1" applyAlignment="1" applyProtection="1">
      <alignment horizontal="center"/>
      <protection locked="0"/>
    </xf>
    <xf numFmtId="49" fontId="7" fillId="0" borderId="7" xfId="1" applyNumberFormat="1" applyFont="1" applyFill="1" applyBorder="1" applyAlignment="1">
      <alignment horizontal="center"/>
    </xf>
    <xf numFmtId="0" fontId="2" fillId="0" borderId="2" xfId="0" applyFont="1" applyBorder="1"/>
    <xf numFmtId="0" fontId="18" fillId="0" borderId="6" xfId="0" applyFont="1" applyBorder="1" applyAlignment="1">
      <alignment horizontal="left"/>
    </xf>
    <xf numFmtId="0" fontId="18" fillId="0" borderId="6" xfId="0" applyFont="1" applyBorder="1"/>
    <xf numFmtId="49" fontId="7" fillId="8" borderId="3" xfId="1" applyNumberFormat="1" applyFont="1" applyFill="1" applyBorder="1" applyAlignment="1">
      <alignment horizontal="center"/>
    </xf>
    <xf numFmtId="0" fontId="2" fillId="8" borderId="1" xfId="0" applyFont="1" applyFill="1" applyBorder="1"/>
    <xf numFmtId="0" fontId="18" fillId="8" borderId="1" xfId="0" applyFont="1" applyFill="1" applyBorder="1" applyAlignment="1">
      <alignment horizontal="left"/>
    </xf>
    <xf numFmtId="2" fontId="14" fillId="8" borderId="1" xfId="209" applyNumberFormat="1" applyFont="1" applyFill="1" applyBorder="1" applyAlignment="1" applyProtection="1">
      <alignment horizontal="center"/>
      <protection locked="0"/>
    </xf>
    <xf numFmtId="0" fontId="7" fillId="8" borderId="1" xfId="209" applyFont="1" applyFill="1" applyBorder="1" applyAlignment="1" applyProtection="1">
      <alignment horizontal="center"/>
      <protection locked="0"/>
    </xf>
    <xf numFmtId="49" fontId="7" fillId="8" borderId="8" xfId="1" applyNumberFormat="1" applyFont="1" applyFill="1" applyBorder="1" applyAlignment="1">
      <alignment horizontal="center"/>
    </xf>
    <xf numFmtId="0" fontId="18" fillId="8" borderId="3" xfId="0" applyFont="1" applyFill="1" applyBorder="1" applyAlignment="1">
      <alignment horizontal="left"/>
    </xf>
    <xf numFmtId="0" fontId="7" fillId="8" borderId="0" xfId="209" applyFont="1" applyFill="1" applyAlignment="1" applyProtection="1">
      <alignment horizontal="center"/>
      <protection locked="0"/>
    </xf>
    <xf numFmtId="9" fontId="7" fillId="8" borderId="0" xfId="209" applyNumberFormat="1" applyFont="1" applyFill="1" applyAlignment="1" applyProtection="1">
      <alignment horizontal="center"/>
      <protection locked="0"/>
    </xf>
    <xf numFmtId="2" fontId="19" fillId="8" borderId="3" xfId="1" applyNumberFormat="1" applyFont="1" applyFill="1" applyBorder="1" applyAlignment="1" applyProtection="1">
      <alignment horizontal="left"/>
      <protection locked="0"/>
    </xf>
    <xf numFmtId="0" fontId="2" fillId="8" borderId="0" xfId="0" applyFont="1" applyFill="1" applyBorder="1" applyAlignment="1">
      <alignment horizontal="left"/>
    </xf>
    <xf numFmtId="0" fontId="2" fillId="8" borderId="1" xfId="1" applyFont="1" applyFill="1" applyBorder="1" applyAlignment="1">
      <alignment horizontal="left"/>
    </xf>
    <xf numFmtId="2" fontId="19" fillId="8" borderId="1" xfId="1" applyNumberFormat="1" applyFont="1" applyFill="1" applyBorder="1" applyAlignment="1" applyProtection="1">
      <alignment horizontal="left"/>
      <protection locked="0"/>
    </xf>
    <xf numFmtId="2" fontId="17" fillId="8" borderId="3" xfId="1" applyNumberFormat="1" applyFont="1" applyFill="1" applyBorder="1" applyAlignment="1" applyProtection="1">
      <alignment horizontal="left"/>
      <protection locked="0"/>
    </xf>
    <xf numFmtId="0" fontId="7" fillId="8" borderId="1" xfId="209" applyNumberFormat="1" applyFont="1" applyFill="1" applyBorder="1" applyAlignment="1" applyProtection="1">
      <alignment horizontal="center"/>
      <protection locked="0"/>
    </xf>
    <xf numFmtId="0" fontId="18" fillId="8" borderId="3" xfId="0" applyFont="1" applyFill="1" applyBorder="1"/>
    <xf numFmtId="0" fontId="2" fillId="8" borderId="1" xfId="0" applyFont="1" applyFill="1" applyBorder="1" applyAlignment="1">
      <alignment horizontal="left"/>
    </xf>
    <xf numFmtId="2" fontId="11" fillId="8" borderId="1" xfId="0" applyNumberFormat="1" applyFont="1" applyFill="1" applyBorder="1" applyAlignment="1" applyProtection="1">
      <alignment horizontal="center"/>
      <protection locked="0"/>
    </xf>
    <xf numFmtId="2" fontId="24" fillId="8" borderId="1" xfId="0" applyNumberFormat="1" applyFont="1" applyFill="1" applyBorder="1" applyAlignment="1" applyProtection="1">
      <alignment horizontal="center"/>
      <protection locked="0"/>
    </xf>
    <xf numFmtId="2" fontId="11" fillId="9" borderId="1" xfId="0" applyNumberFormat="1" applyFont="1" applyFill="1" applyBorder="1" applyAlignment="1" applyProtection="1">
      <alignment horizontal="center"/>
      <protection locked="0"/>
    </xf>
    <xf numFmtId="2" fontId="25" fillId="8" borderId="1" xfId="0" applyNumberFormat="1" applyFont="1" applyFill="1" applyBorder="1" applyAlignment="1" applyProtection="1">
      <alignment horizontal="center"/>
      <protection locked="0"/>
    </xf>
    <xf numFmtId="2" fontId="12" fillId="8" borderId="1" xfId="0" applyNumberFormat="1" applyFont="1" applyFill="1" applyBorder="1" applyAlignment="1" applyProtection="1">
      <alignment horizontal="center"/>
      <protection locked="0"/>
    </xf>
    <xf numFmtId="0" fontId="2" fillId="8" borderId="2" xfId="0" applyFont="1" applyFill="1" applyBorder="1"/>
    <xf numFmtId="2" fontId="19" fillId="8" borderId="6" xfId="1" applyNumberFormat="1" applyFont="1" applyFill="1" applyBorder="1" applyAlignment="1" applyProtection="1">
      <alignment horizontal="left"/>
      <protection locked="0"/>
    </xf>
    <xf numFmtId="0" fontId="18" fillId="8" borderId="1" xfId="0" applyFont="1" applyFill="1" applyBorder="1"/>
    <xf numFmtId="2" fontId="17" fillId="8" borderId="1" xfId="1" applyNumberFormat="1" applyFont="1" applyFill="1" applyBorder="1" applyAlignment="1" applyProtection="1">
      <alignment horizontal="left"/>
      <protection locked="0"/>
    </xf>
  </cellXfs>
  <cellStyles count="2216">
    <cellStyle name="Excel Built-in Normal" xfId="20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4" builtinId="9" hidden="1"/>
    <cellStyle name="Followed Hyperlink" xfId="505" builtinId="9" hidden="1"/>
    <cellStyle name="Followed Hyperlink" xfId="506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4" builtinId="9" hidden="1"/>
    <cellStyle name="Followed Hyperlink" xfId="525" builtinId="9" hidden="1"/>
    <cellStyle name="Followed Hyperlink" xfId="526" builtinId="9" hidden="1"/>
    <cellStyle name="Followed Hyperlink" xfId="527" builtinId="9" hidden="1"/>
    <cellStyle name="Followed Hyperlink" xfId="528" builtinId="9" hidden="1"/>
    <cellStyle name="Followed Hyperlink" xfId="529" builtinId="9" hidden="1"/>
    <cellStyle name="Followed Hyperlink" xfId="530" builtinId="9" hidden="1"/>
    <cellStyle name="Followed Hyperlink" xfId="531" builtinId="9" hidden="1"/>
    <cellStyle name="Followed Hyperlink" xfId="532" builtinId="9" hidden="1"/>
    <cellStyle name="Followed Hyperlink" xfId="533" builtinId="9" hidden="1"/>
    <cellStyle name="Followed Hyperlink" xfId="534" builtinId="9" hidden="1"/>
    <cellStyle name="Followed Hyperlink" xfId="535" builtinId="9" hidden="1"/>
    <cellStyle name="Followed Hyperlink" xfId="536" builtinId="9" hidden="1"/>
    <cellStyle name="Followed Hyperlink" xfId="537" builtinId="9" hidden="1"/>
    <cellStyle name="Followed Hyperlink" xfId="538" builtinId="9" hidden="1"/>
    <cellStyle name="Followed Hyperlink" xfId="539" builtinId="9" hidden="1"/>
    <cellStyle name="Followed Hyperlink" xfId="540" builtinId="9" hidden="1"/>
    <cellStyle name="Followed Hyperlink" xfId="541" builtinId="9" hidden="1"/>
    <cellStyle name="Followed Hyperlink" xfId="542" builtinId="9" hidden="1"/>
    <cellStyle name="Followed Hyperlink" xfId="543" builtinId="9" hidden="1"/>
    <cellStyle name="Followed Hyperlink" xfId="544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1" builtinId="9" hidden="1"/>
    <cellStyle name="Followed Hyperlink" xfId="602" builtinId="9" hidden="1"/>
    <cellStyle name="Followed Hyperlink" xfId="603" builtinId="9" hidden="1"/>
    <cellStyle name="Followed Hyperlink" xfId="604" builtinId="9" hidden="1"/>
    <cellStyle name="Followed Hyperlink" xfId="605" builtinId="9" hidden="1"/>
    <cellStyle name="Followed Hyperlink" xfId="606" builtinId="9" hidden="1"/>
    <cellStyle name="Followed Hyperlink" xfId="607" builtinId="9" hidden="1"/>
    <cellStyle name="Followed Hyperlink" xfId="608" builtinId="9" hidden="1"/>
    <cellStyle name="Followed Hyperlink" xfId="609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Followed Hyperlink" xfId="753" builtinId="9" hidden="1"/>
    <cellStyle name="Followed Hyperlink" xfId="754" builtinId="9" hidden="1"/>
    <cellStyle name="Followed Hyperlink" xfId="755" builtinId="9" hidden="1"/>
    <cellStyle name="Followed Hyperlink" xfId="756" builtinId="9" hidden="1"/>
    <cellStyle name="Followed Hyperlink" xfId="757" builtinId="9" hidden="1"/>
    <cellStyle name="Followed Hyperlink" xfId="758" builtinId="9" hidden="1"/>
    <cellStyle name="Followed Hyperlink" xfId="759" builtinId="9" hidden="1"/>
    <cellStyle name="Followed Hyperlink" xfId="760" builtinId="9" hidden="1"/>
    <cellStyle name="Followed Hyperlink" xfId="761" builtinId="9" hidden="1"/>
    <cellStyle name="Followed Hyperlink" xfId="762" builtinId="9" hidden="1"/>
    <cellStyle name="Followed Hyperlink" xfId="763" builtinId="9" hidden="1"/>
    <cellStyle name="Followed Hyperlink" xfId="764" builtinId="9" hidden="1"/>
    <cellStyle name="Followed Hyperlink" xfId="765" builtinId="9" hidden="1"/>
    <cellStyle name="Followed Hyperlink" xfId="766" builtinId="9" hidden="1"/>
    <cellStyle name="Followed Hyperlink" xfId="767" builtinId="9" hidden="1"/>
    <cellStyle name="Followed Hyperlink" xfId="768" builtinId="9" hidden="1"/>
    <cellStyle name="Followed Hyperlink" xfId="769" builtinId="9" hidden="1"/>
    <cellStyle name="Followed Hyperlink" xfId="770" builtinId="9" hidden="1"/>
    <cellStyle name="Followed Hyperlink" xfId="771" builtinId="9" hidden="1"/>
    <cellStyle name="Followed Hyperlink" xfId="772" builtinId="9" hidden="1"/>
    <cellStyle name="Followed Hyperlink" xfId="773" builtinId="9" hidden="1"/>
    <cellStyle name="Followed Hyperlink" xfId="774" builtinId="9" hidden="1"/>
    <cellStyle name="Followed Hyperlink" xfId="775" builtinId="9" hidden="1"/>
    <cellStyle name="Followed Hyperlink" xfId="776" builtinId="9" hidden="1"/>
    <cellStyle name="Followed Hyperlink" xfId="777" builtinId="9" hidden="1"/>
    <cellStyle name="Followed Hyperlink" xfId="778" builtinId="9" hidden="1"/>
    <cellStyle name="Followed Hyperlink" xfId="779" builtinId="9" hidden="1"/>
    <cellStyle name="Followed Hyperlink" xfId="780" builtinId="9" hidden="1"/>
    <cellStyle name="Followed Hyperlink" xfId="781" builtinId="9" hidden="1"/>
    <cellStyle name="Followed Hyperlink" xfId="782" builtinId="9" hidden="1"/>
    <cellStyle name="Followed Hyperlink" xfId="783" builtinId="9" hidden="1"/>
    <cellStyle name="Followed Hyperlink" xfId="784" builtinId="9" hidden="1"/>
    <cellStyle name="Followed Hyperlink" xfId="785" builtinId="9" hidden="1"/>
    <cellStyle name="Followed Hyperlink" xfId="786" builtinId="9" hidden="1"/>
    <cellStyle name="Followed Hyperlink" xfId="787" builtinId="9" hidden="1"/>
    <cellStyle name="Followed Hyperlink" xfId="788" builtinId="9" hidden="1"/>
    <cellStyle name="Followed Hyperlink" xfId="789" builtinId="9" hidden="1"/>
    <cellStyle name="Followed Hyperlink" xfId="790" builtinId="9" hidden="1"/>
    <cellStyle name="Followed Hyperlink" xfId="791" builtinId="9" hidden="1"/>
    <cellStyle name="Followed Hyperlink" xfId="792" builtinId="9" hidden="1"/>
    <cellStyle name="Followed Hyperlink" xfId="793" builtinId="9" hidden="1"/>
    <cellStyle name="Followed Hyperlink" xfId="794" builtinId="9" hidden="1"/>
    <cellStyle name="Followed Hyperlink" xfId="795" builtinId="9" hidden="1"/>
    <cellStyle name="Followed Hyperlink" xfId="796" builtinId="9" hidden="1"/>
    <cellStyle name="Followed Hyperlink" xfId="797" builtinId="9" hidden="1"/>
    <cellStyle name="Followed Hyperlink" xfId="798" builtinId="9" hidden="1"/>
    <cellStyle name="Followed Hyperlink" xfId="799" builtinId="9" hidden="1"/>
    <cellStyle name="Followed Hyperlink" xfId="800" builtinId="9" hidden="1"/>
    <cellStyle name="Followed Hyperlink" xfId="801" builtinId="9" hidden="1"/>
    <cellStyle name="Followed Hyperlink" xfId="802" builtinId="9" hidden="1"/>
    <cellStyle name="Followed Hyperlink" xfId="803" builtinId="9" hidden="1"/>
    <cellStyle name="Followed Hyperlink" xfId="804" builtinId="9" hidden="1"/>
    <cellStyle name="Followed Hyperlink" xfId="805" builtinId="9" hidden="1"/>
    <cellStyle name="Followed Hyperlink" xfId="806" builtinId="9" hidden="1"/>
    <cellStyle name="Followed Hyperlink" xfId="807" builtinId="9" hidden="1"/>
    <cellStyle name="Followed Hyperlink" xfId="808" builtinId="9" hidden="1"/>
    <cellStyle name="Followed Hyperlink" xfId="809" builtinId="9" hidden="1"/>
    <cellStyle name="Followed Hyperlink" xfId="810" builtinId="9" hidden="1"/>
    <cellStyle name="Followed Hyperlink" xfId="811" builtinId="9" hidden="1"/>
    <cellStyle name="Followed Hyperlink" xfId="812" builtinId="9" hidden="1"/>
    <cellStyle name="Followed Hyperlink" xfId="813" builtinId="9" hidden="1"/>
    <cellStyle name="Followed Hyperlink" xfId="814" builtinId="9" hidden="1"/>
    <cellStyle name="Followed Hyperlink" xfId="815" builtinId="9" hidden="1"/>
    <cellStyle name="Followed Hyperlink" xfId="816" builtinId="9" hidden="1"/>
    <cellStyle name="Followed Hyperlink" xfId="817" builtinId="9" hidden="1"/>
    <cellStyle name="Followed Hyperlink" xfId="818" builtinId="9" hidden="1"/>
    <cellStyle name="Followed Hyperlink" xfId="819" builtinId="9" hidden="1"/>
    <cellStyle name="Followed Hyperlink" xfId="820" builtinId="9" hidden="1"/>
    <cellStyle name="Followed Hyperlink" xfId="821" builtinId="9" hidden="1"/>
    <cellStyle name="Followed Hyperlink" xfId="822" builtinId="9" hidden="1"/>
    <cellStyle name="Followed Hyperlink" xfId="823" builtinId="9" hidden="1"/>
    <cellStyle name="Followed Hyperlink" xfId="824" builtinId="9" hidden="1"/>
    <cellStyle name="Followed Hyperlink" xfId="825" builtinId="9" hidden="1"/>
    <cellStyle name="Followed Hyperlink" xfId="826" builtinId="9" hidden="1"/>
    <cellStyle name="Followed Hyperlink" xfId="827" builtinId="9" hidden="1"/>
    <cellStyle name="Followed Hyperlink" xfId="828" builtinId="9" hidden="1"/>
    <cellStyle name="Followed Hyperlink" xfId="829" builtinId="9" hidden="1"/>
    <cellStyle name="Followed Hyperlink" xfId="830" builtinId="9" hidden="1"/>
    <cellStyle name="Followed Hyperlink" xfId="831" builtinId="9" hidden="1"/>
    <cellStyle name="Followed Hyperlink" xfId="832" builtinId="9" hidden="1"/>
    <cellStyle name="Followed Hyperlink" xfId="833" builtinId="9" hidden="1"/>
    <cellStyle name="Followed Hyperlink" xfId="834" builtinId="9" hidden="1"/>
    <cellStyle name="Followed Hyperlink" xfId="835" builtinId="9" hidden="1"/>
    <cellStyle name="Followed Hyperlink" xfId="836" builtinId="9" hidden="1"/>
    <cellStyle name="Followed Hyperlink" xfId="837" builtinId="9" hidden="1"/>
    <cellStyle name="Followed Hyperlink" xfId="838" builtinId="9" hidden="1"/>
    <cellStyle name="Followed Hyperlink" xfId="839" builtinId="9" hidden="1"/>
    <cellStyle name="Followed Hyperlink" xfId="840" builtinId="9" hidden="1"/>
    <cellStyle name="Followed Hyperlink" xfId="841" builtinId="9" hidden="1"/>
    <cellStyle name="Followed Hyperlink" xfId="842" builtinId="9" hidden="1"/>
    <cellStyle name="Followed Hyperlink" xfId="843" builtinId="9" hidden="1"/>
    <cellStyle name="Followed Hyperlink" xfId="844" builtinId="9" hidden="1"/>
    <cellStyle name="Followed Hyperlink" xfId="845" builtinId="9" hidden="1"/>
    <cellStyle name="Followed Hyperlink" xfId="846" builtinId="9" hidden="1"/>
    <cellStyle name="Followed Hyperlink" xfId="847" builtinId="9" hidden="1"/>
    <cellStyle name="Followed Hyperlink" xfId="848" builtinId="9" hidden="1"/>
    <cellStyle name="Followed Hyperlink" xfId="849" builtinId="9" hidden="1"/>
    <cellStyle name="Followed Hyperlink" xfId="850" builtinId="9" hidden="1"/>
    <cellStyle name="Followed Hyperlink" xfId="851" builtinId="9" hidden="1"/>
    <cellStyle name="Followed Hyperlink" xfId="852" builtinId="9" hidden="1"/>
    <cellStyle name="Followed Hyperlink" xfId="853" builtinId="9" hidden="1"/>
    <cellStyle name="Followed Hyperlink" xfId="854" builtinId="9" hidden="1"/>
    <cellStyle name="Followed Hyperlink" xfId="855" builtinId="9" hidden="1"/>
    <cellStyle name="Followed Hyperlink" xfId="856" builtinId="9" hidden="1"/>
    <cellStyle name="Followed Hyperlink" xfId="857" builtinId="9" hidden="1"/>
    <cellStyle name="Followed Hyperlink" xfId="858" builtinId="9" hidden="1"/>
    <cellStyle name="Followed Hyperlink" xfId="859" builtinId="9" hidden="1"/>
    <cellStyle name="Followed Hyperlink" xfId="860" builtinId="9" hidden="1"/>
    <cellStyle name="Followed Hyperlink" xfId="861" builtinId="9" hidden="1"/>
    <cellStyle name="Followed Hyperlink" xfId="862" builtinId="9" hidden="1"/>
    <cellStyle name="Followed Hyperlink" xfId="863" builtinId="9" hidden="1"/>
    <cellStyle name="Followed Hyperlink" xfId="864" builtinId="9" hidden="1"/>
    <cellStyle name="Followed Hyperlink" xfId="865" builtinId="9" hidden="1"/>
    <cellStyle name="Followed Hyperlink" xfId="866" builtinId="9" hidden="1"/>
    <cellStyle name="Followed Hyperlink" xfId="867" builtinId="9" hidden="1"/>
    <cellStyle name="Followed Hyperlink" xfId="868" builtinId="9" hidden="1"/>
    <cellStyle name="Followed Hyperlink" xfId="869" builtinId="9" hidden="1"/>
    <cellStyle name="Followed Hyperlink" xfId="870" builtinId="9" hidden="1"/>
    <cellStyle name="Followed Hyperlink" xfId="871" builtinId="9" hidden="1"/>
    <cellStyle name="Followed Hyperlink" xfId="872" builtinId="9" hidden="1"/>
    <cellStyle name="Followed Hyperlink" xfId="873" builtinId="9" hidden="1"/>
    <cellStyle name="Followed Hyperlink" xfId="874" builtinId="9" hidden="1"/>
    <cellStyle name="Followed Hyperlink" xfId="875" builtinId="9" hidden="1"/>
    <cellStyle name="Followed Hyperlink" xfId="876" builtinId="9" hidden="1"/>
    <cellStyle name="Followed Hyperlink" xfId="877" builtinId="9" hidden="1"/>
    <cellStyle name="Followed Hyperlink" xfId="878" builtinId="9" hidden="1"/>
    <cellStyle name="Followed Hyperlink" xfId="879" builtinId="9" hidden="1"/>
    <cellStyle name="Followed Hyperlink" xfId="880" builtinId="9" hidden="1"/>
    <cellStyle name="Followed Hyperlink" xfId="881" builtinId="9" hidden="1"/>
    <cellStyle name="Followed Hyperlink" xfId="882" builtinId="9" hidden="1"/>
    <cellStyle name="Followed Hyperlink" xfId="883" builtinId="9" hidden="1"/>
    <cellStyle name="Followed Hyperlink" xfId="884" builtinId="9" hidden="1"/>
    <cellStyle name="Followed Hyperlink" xfId="885" builtinId="9" hidden="1"/>
    <cellStyle name="Followed Hyperlink" xfId="886" builtinId="9" hidden="1"/>
    <cellStyle name="Followed Hyperlink" xfId="887" builtinId="9" hidden="1"/>
    <cellStyle name="Followed Hyperlink" xfId="888" builtinId="9" hidden="1"/>
    <cellStyle name="Followed Hyperlink" xfId="889" builtinId="9" hidden="1"/>
    <cellStyle name="Followed Hyperlink" xfId="890" builtinId="9" hidden="1"/>
    <cellStyle name="Followed Hyperlink" xfId="891" builtinId="9" hidden="1"/>
    <cellStyle name="Followed Hyperlink" xfId="892" builtinId="9" hidden="1"/>
    <cellStyle name="Followed Hyperlink" xfId="893" builtinId="9" hidden="1"/>
    <cellStyle name="Followed Hyperlink" xfId="894" builtinId="9" hidden="1"/>
    <cellStyle name="Followed Hyperlink" xfId="895" builtinId="9" hidden="1"/>
    <cellStyle name="Followed Hyperlink" xfId="896" builtinId="9" hidden="1"/>
    <cellStyle name="Followed Hyperlink" xfId="897" builtinId="9" hidden="1"/>
    <cellStyle name="Followed Hyperlink" xfId="898" builtinId="9" hidden="1"/>
    <cellStyle name="Followed Hyperlink" xfId="899" builtinId="9" hidden="1"/>
    <cellStyle name="Followed Hyperlink" xfId="900" builtinId="9" hidden="1"/>
    <cellStyle name="Followed Hyperlink" xfId="901" builtinId="9" hidden="1"/>
    <cellStyle name="Followed Hyperlink" xfId="902" builtinId="9" hidden="1"/>
    <cellStyle name="Followed Hyperlink" xfId="903" builtinId="9" hidden="1"/>
    <cellStyle name="Followed Hyperlink" xfId="904" builtinId="9" hidden="1"/>
    <cellStyle name="Followed Hyperlink" xfId="905" builtinId="9" hidden="1"/>
    <cellStyle name="Followed Hyperlink" xfId="906" builtinId="9" hidden="1"/>
    <cellStyle name="Followed Hyperlink" xfId="907" builtinId="9" hidden="1"/>
    <cellStyle name="Followed Hyperlink" xfId="908" builtinId="9" hidden="1"/>
    <cellStyle name="Followed Hyperlink" xfId="909" builtinId="9" hidden="1"/>
    <cellStyle name="Followed Hyperlink" xfId="910" builtinId="9" hidden="1"/>
    <cellStyle name="Followed Hyperlink" xfId="911" builtinId="9" hidden="1"/>
    <cellStyle name="Followed Hyperlink" xfId="912" builtinId="9" hidden="1"/>
    <cellStyle name="Followed Hyperlink" xfId="913" builtinId="9" hidden="1"/>
    <cellStyle name="Followed Hyperlink" xfId="914" builtinId="9" hidden="1"/>
    <cellStyle name="Followed Hyperlink" xfId="915" builtinId="9" hidden="1"/>
    <cellStyle name="Followed Hyperlink" xfId="916" builtinId="9" hidden="1"/>
    <cellStyle name="Followed Hyperlink" xfId="917" builtinId="9" hidden="1"/>
    <cellStyle name="Followed Hyperlink" xfId="918" builtinId="9" hidden="1"/>
    <cellStyle name="Followed Hyperlink" xfId="919" builtinId="9" hidden="1"/>
    <cellStyle name="Followed Hyperlink" xfId="920" builtinId="9" hidden="1"/>
    <cellStyle name="Followed Hyperlink" xfId="921" builtinId="9" hidden="1"/>
    <cellStyle name="Followed Hyperlink" xfId="922" builtinId="9" hidden="1"/>
    <cellStyle name="Followed Hyperlink" xfId="923" builtinId="9" hidden="1"/>
    <cellStyle name="Followed Hyperlink" xfId="924" builtinId="9" hidden="1"/>
    <cellStyle name="Followed Hyperlink" xfId="925" builtinId="9" hidden="1"/>
    <cellStyle name="Followed Hyperlink" xfId="926" builtinId="9" hidden="1"/>
    <cellStyle name="Followed Hyperlink" xfId="927" builtinId="9" hidden="1"/>
    <cellStyle name="Followed Hyperlink" xfId="928" builtinId="9" hidden="1"/>
    <cellStyle name="Followed Hyperlink" xfId="929" builtinId="9" hidden="1"/>
    <cellStyle name="Followed Hyperlink" xfId="930" builtinId="9" hidden="1"/>
    <cellStyle name="Followed Hyperlink" xfId="931" builtinId="9" hidden="1"/>
    <cellStyle name="Followed Hyperlink" xfId="932" builtinId="9" hidden="1"/>
    <cellStyle name="Followed Hyperlink" xfId="933" builtinId="9" hidden="1"/>
    <cellStyle name="Followed Hyperlink" xfId="934" builtinId="9" hidden="1"/>
    <cellStyle name="Followed Hyperlink" xfId="935" builtinId="9" hidden="1"/>
    <cellStyle name="Followed Hyperlink" xfId="936" builtinId="9" hidden="1"/>
    <cellStyle name="Followed Hyperlink" xfId="937" builtinId="9" hidden="1"/>
    <cellStyle name="Followed Hyperlink" xfId="938" builtinId="9" hidden="1"/>
    <cellStyle name="Followed Hyperlink" xfId="939" builtinId="9" hidden="1"/>
    <cellStyle name="Followed Hyperlink" xfId="940" builtinId="9" hidden="1"/>
    <cellStyle name="Followed Hyperlink" xfId="941" builtinId="9" hidden="1"/>
    <cellStyle name="Followed Hyperlink" xfId="942" builtinId="9" hidden="1"/>
    <cellStyle name="Followed Hyperlink" xfId="943" builtinId="9" hidden="1"/>
    <cellStyle name="Followed Hyperlink" xfId="944" builtinId="9" hidden="1"/>
    <cellStyle name="Followed Hyperlink" xfId="945" builtinId="9" hidden="1"/>
    <cellStyle name="Followed Hyperlink" xfId="946" builtinId="9" hidden="1"/>
    <cellStyle name="Followed Hyperlink" xfId="947" builtinId="9" hidden="1"/>
    <cellStyle name="Followed Hyperlink" xfId="948" builtinId="9" hidden="1"/>
    <cellStyle name="Followed Hyperlink" xfId="949" builtinId="9" hidden="1"/>
    <cellStyle name="Followed Hyperlink" xfId="950" builtinId="9" hidden="1"/>
    <cellStyle name="Followed Hyperlink" xfId="951" builtinId="9" hidden="1"/>
    <cellStyle name="Followed Hyperlink" xfId="952" builtinId="9" hidden="1"/>
    <cellStyle name="Followed Hyperlink" xfId="953" builtinId="9" hidden="1"/>
    <cellStyle name="Followed Hyperlink" xfId="954" builtinId="9" hidden="1"/>
    <cellStyle name="Followed Hyperlink" xfId="955" builtinId="9" hidden="1"/>
    <cellStyle name="Followed Hyperlink" xfId="956" builtinId="9" hidden="1"/>
    <cellStyle name="Followed Hyperlink" xfId="957" builtinId="9" hidden="1"/>
    <cellStyle name="Followed Hyperlink" xfId="958" builtinId="9" hidden="1"/>
    <cellStyle name="Followed Hyperlink" xfId="959" builtinId="9" hidden="1"/>
    <cellStyle name="Followed Hyperlink" xfId="960" builtinId="9" hidden="1"/>
    <cellStyle name="Followed Hyperlink" xfId="961" builtinId="9" hidden="1"/>
    <cellStyle name="Followed Hyperlink" xfId="962" builtinId="9" hidden="1"/>
    <cellStyle name="Followed Hyperlink" xfId="963" builtinId="9" hidden="1"/>
    <cellStyle name="Followed Hyperlink" xfId="964" builtinId="9" hidden="1"/>
    <cellStyle name="Followed Hyperlink" xfId="965" builtinId="9" hidden="1"/>
    <cellStyle name="Followed Hyperlink" xfId="966" builtinId="9" hidden="1"/>
    <cellStyle name="Followed Hyperlink" xfId="967" builtinId="9" hidden="1"/>
    <cellStyle name="Followed Hyperlink" xfId="968" builtinId="9" hidden="1"/>
    <cellStyle name="Followed Hyperlink" xfId="969" builtinId="9" hidden="1"/>
    <cellStyle name="Followed Hyperlink" xfId="970" builtinId="9" hidden="1"/>
    <cellStyle name="Followed Hyperlink" xfId="971" builtinId="9" hidden="1"/>
    <cellStyle name="Followed Hyperlink" xfId="972" builtinId="9" hidden="1"/>
    <cellStyle name="Followed Hyperlink" xfId="973" builtinId="9" hidden="1"/>
    <cellStyle name="Followed Hyperlink" xfId="974" builtinId="9" hidden="1"/>
    <cellStyle name="Followed Hyperlink" xfId="975" builtinId="9" hidden="1"/>
    <cellStyle name="Followed Hyperlink" xfId="976" builtinId="9" hidden="1"/>
    <cellStyle name="Followed Hyperlink" xfId="977" builtinId="9" hidden="1"/>
    <cellStyle name="Followed Hyperlink" xfId="978" builtinId="9" hidden="1"/>
    <cellStyle name="Followed Hyperlink" xfId="979" builtinId="9" hidden="1"/>
    <cellStyle name="Followed Hyperlink" xfId="980" builtinId="9" hidden="1"/>
    <cellStyle name="Followed Hyperlink" xfId="981" builtinId="9" hidden="1"/>
    <cellStyle name="Followed Hyperlink" xfId="982" builtinId="9" hidden="1"/>
    <cellStyle name="Followed Hyperlink" xfId="983" builtinId="9" hidden="1"/>
    <cellStyle name="Followed Hyperlink" xfId="984" builtinId="9" hidden="1"/>
    <cellStyle name="Followed Hyperlink" xfId="985" builtinId="9" hidden="1"/>
    <cellStyle name="Followed Hyperlink" xfId="986" builtinId="9" hidden="1"/>
    <cellStyle name="Followed Hyperlink" xfId="987" builtinId="9" hidden="1"/>
    <cellStyle name="Followed Hyperlink" xfId="988" builtinId="9" hidden="1"/>
    <cellStyle name="Followed Hyperlink" xfId="989" builtinId="9" hidden="1"/>
    <cellStyle name="Followed Hyperlink" xfId="990" builtinId="9" hidden="1"/>
    <cellStyle name="Followed Hyperlink" xfId="991" builtinId="9" hidden="1"/>
    <cellStyle name="Followed Hyperlink" xfId="992" builtinId="9" hidden="1"/>
    <cellStyle name="Followed Hyperlink" xfId="993" builtinId="9" hidden="1"/>
    <cellStyle name="Followed Hyperlink" xfId="994" builtinId="9" hidden="1"/>
    <cellStyle name="Followed Hyperlink" xfId="995" builtinId="9" hidden="1"/>
    <cellStyle name="Followed Hyperlink" xfId="996" builtinId="9" hidden="1"/>
    <cellStyle name="Followed Hyperlink" xfId="997" builtinId="9" hidden="1"/>
    <cellStyle name="Followed Hyperlink" xfId="998" builtinId="9" hidden="1"/>
    <cellStyle name="Followed Hyperlink" xfId="999" builtinId="9" hidden="1"/>
    <cellStyle name="Followed Hyperlink" xfId="1000" builtinId="9" hidden="1"/>
    <cellStyle name="Followed Hyperlink" xfId="1001" builtinId="9" hidden="1"/>
    <cellStyle name="Followed Hyperlink" xfId="1002" builtinId="9" hidden="1"/>
    <cellStyle name="Followed Hyperlink" xfId="1003" builtinId="9" hidden="1"/>
    <cellStyle name="Followed Hyperlink" xfId="1004" builtinId="9" hidden="1"/>
    <cellStyle name="Followed Hyperlink" xfId="1005" builtinId="9" hidden="1"/>
    <cellStyle name="Followed Hyperlink" xfId="1006" builtinId="9" hidden="1"/>
    <cellStyle name="Followed Hyperlink" xfId="1007" builtinId="9" hidden="1"/>
    <cellStyle name="Followed Hyperlink" xfId="1008" builtinId="9" hidden="1"/>
    <cellStyle name="Followed Hyperlink" xfId="1009" builtinId="9" hidden="1"/>
    <cellStyle name="Followed Hyperlink" xfId="1010" builtinId="9" hidden="1"/>
    <cellStyle name="Followed Hyperlink" xfId="1011" builtinId="9" hidden="1"/>
    <cellStyle name="Followed Hyperlink" xfId="1012" builtinId="9" hidden="1"/>
    <cellStyle name="Followed Hyperlink" xfId="1013" builtinId="9" hidden="1"/>
    <cellStyle name="Followed Hyperlink" xfId="1014" builtinId="9" hidden="1"/>
    <cellStyle name="Followed Hyperlink" xfId="1015" builtinId="9" hidden="1"/>
    <cellStyle name="Followed Hyperlink" xfId="1016" builtinId="9" hidden="1"/>
    <cellStyle name="Followed Hyperlink" xfId="1017" builtinId="9" hidden="1"/>
    <cellStyle name="Followed Hyperlink" xfId="1018" builtinId="9" hidden="1"/>
    <cellStyle name="Followed Hyperlink" xfId="1019" builtinId="9" hidden="1"/>
    <cellStyle name="Followed Hyperlink" xfId="1020" builtinId="9" hidden="1"/>
    <cellStyle name="Followed Hyperlink" xfId="1021" builtinId="9" hidden="1"/>
    <cellStyle name="Followed Hyperlink" xfId="1022" builtinId="9" hidden="1"/>
    <cellStyle name="Followed Hyperlink" xfId="1023" builtinId="9" hidden="1"/>
    <cellStyle name="Followed Hyperlink" xfId="1024" builtinId="9" hidden="1"/>
    <cellStyle name="Followed Hyperlink" xfId="1025" builtinId="9" hidden="1"/>
    <cellStyle name="Followed Hyperlink" xfId="1026" builtinId="9" hidden="1"/>
    <cellStyle name="Followed Hyperlink" xfId="1027" builtinId="9" hidden="1"/>
    <cellStyle name="Followed Hyperlink" xfId="1028" builtinId="9" hidden="1"/>
    <cellStyle name="Followed Hyperlink" xfId="1029" builtinId="9" hidden="1"/>
    <cellStyle name="Followed Hyperlink" xfId="1030" builtinId="9" hidden="1"/>
    <cellStyle name="Followed Hyperlink" xfId="1031" builtinId="9" hidden="1"/>
    <cellStyle name="Followed Hyperlink" xfId="1032" builtinId="9" hidden="1"/>
    <cellStyle name="Followed Hyperlink" xfId="1033" builtinId="9" hidden="1"/>
    <cellStyle name="Followed Hyperlink" xfId="1034" builtinId="9" hidden="1"/>
    <cellStyle name="Followed Hyperlink" xfId="1035" builtinId="9" hidden="1"/>
    <cellStyle name="Followed Hyperlink" xfId="1036" builtinId="9" hidden="1"/>
    <cellStyle name="Followed Hyperlink" xfId="1037" builtinId="9" hidden="1"/>
    <cellStyle name="Followed Hyperlink" xfId="1038" builtinId="9" hidden="1"/>
    <cellStyle name="Followed Hyperlink" xfId="1039" builtinId="9" hidden="1"/>
    <cellStyle name="Followed Hyperlink" xfId="1040" builtinId="9" hidden="1"/>
    <cellStyle name="Followed Hyperlink" xfId="1041" builtinId="9" hidden="1"/>
    <cellStyle name="Followed Hyperlink" xfId="1042" builtinId="9" hidden="1"/>
    <cellStyle name="Followed Hyperlink" xfId="1043" builtinId="9" hidden="1"/>
    <cellStyle name="Followed Hyperlink" xfId="1044" builtinId="9" hidden="1"/>
    <cellStyle name="Followed Hyperlink" xfId="1045" builtinId="9" hidden="1"/>
    <cellStyle name="Followed Hyperlink" xfId="1046" builtinId="9" hidden="1"/>
    <cellStyle name="Followed Hyperlink" xfId="1047" builtinId="9" hidden="1"/>
    <cellStyle name="Followed Hyperlink" xfId="1048" builtinId="9" hidden="1"/>
    <cellStyle name="Followed Hyperlink" xfId="1049" builtinId="9" hidden="1"/>
    <cellStyle name="Followed Hyperlink" xfId="1050" builtinId="9" hidden="1"/>
    <cellStyle name="Followed Hyperlink" xfId="1051" builtinId="9" hidden="1"/>
    <cellStyle name="Followed Hyperlink" xfId="1052" builtinId="9" hidden="1"/>
    <cellStyle name="Followed Hyperlink" xfId="1053" builtinId="9" hidden="1"/>
    <cellStyle name="Followed Hyperlink" xfId="1054" builtinId="9" hidden="1"/>
    <cellStyle name="Followed Hyperlink" xfId="1055" builtinId="9" hidden="1"/>
    <cellStyle name="Followed Hyperlink" xfId="1056" builtinId="9" hidden="1"/>
    <cellStyle name="Followed Hyperlink" xfId="1057" builtinId="9" hidden="1"/>
    <cellStyle name="Followed Hyperlink" xfId="1058" builtinId="9" hidden="1"/>
    <cellStyle name="Followed Hyperlink" xfId="1059" builtinId="9" hidden="1"/>
    <cellStyle name="Followed Hyperlink" xfId="1060" builtinId="9" hidden="1"/>
    <cellStyle name="Followed Hyperlink" xfId="1061" builtinId="9" hidden="1"/>
    <cellStyle name="Followed Hyperlink" xfId="1062" builtinId="9" hidden="1"/>
    <cellStyle name="Followed Hyperlink" xfId="1063" builtinId="9" hidden="1"/>
    <cellStyle name="Followed Hyperlink" xfId="1064" builtinId="9" hidden="1"/>
    <cellStyle name="Followed Hyperlink" xfId="1065" builtinId="9" hidden="1"/>
    <cellStyle name="Followed Hyperlink" xfId="1066" builtinId="9" hidden="1"/>
    <cellStyle name="Followed Hyperlink" xfId="1067" builtinId="9" hidden="1"/>
    <cellStyle name="Followed Hyperlink" xfId="1068" builtinId="9" hidden="1"/>
    <cellStyle name="Followed Hyperlink" xfId="1069" builtinId="9" hidden="1"/>
    <cellStyle name="Followed Hyperlink" xfId="1070" builtinId="9" hidden="1"/>
    <cellStyle name="Followed Hyperlink" xfId="1071" builtinId="9" hidden="1"/>
    <cellStyle name="Followed Hyperlink" xfId="1072" builtinId="9" hidden="1"/>
    <cellStyle name="Followed Hyperlink" xfId="1073" builtinId="9" hidden="1"/>
    <cellStyle name="Followed Hyperlink" xfId="1074" builtinId="9" hidden="1"/>
    <cellStyle name="Followed Hyperlink" xfId="1075" builtinId="9" hidden="1"/>
    <cellStyle name="Followed Hyperlink" xfId="1076" builtinId="9" hidden="1"/>
    <cellStyle name="Followed Hyperlink" xfId="1077" builtinId="9" hidden="1"/>
    <cellStyle name="Followed Hyperlink" xfId="1078" builtinId="9" hidden="1"/>
    <cellStyle name="Followed Hyperlink" xfId="1079" builtinId="9" hidden="1"/>
    <cellStyle name="Followed Hyperlink" xfId="1080" builtinId="9" hidden="1"/>
    <cellStyle name="Followed Hyperlink" xfId="1081" builtinId="9" hidden="1"/>
    <cellStyle name="Followed Hyperlink" xfId="1082" builtinId="9" hidden="1"/>
    <cellStyle name="Followed Hyperlink" xfId="1083" builtinId="9" hidden="1"/>
    <cellStyle name="Followed Hyperlink" xfId="1084" builtinId="9" hidden="1"/>
    <cellStyle name="Followed Hyperlink" xfId="1085" builtinId="9" hidden="1"/>
    <cellStyle name="Followed Hyperlink" xfId="1086" builtinId="9" hidden="1"/>
    <cellStyle name="Followed Hyperlink" xfId="1087" builtinId="9" hidden="1"/>
    <cellStyle name="Followed Hyperlink" xfId="1088" builtinId="9" hidden="1"/>
    <cellStyle name="Followed Hyperlink" xfId="1089" builtinId="9" hidden="1"/>
    <cellStyle name="Followed Hyperlink" xfId="1090" builtinId="9" hidden="1"/>
    <cellStyle name="Followed Hyperlink" xfId="1091" builtinId="9" hidden="1"/>
    <cellStyle name="Followed Hyperlink" xfId="1092" builtinId="9" hidden="1"/>
    <cellStyle name="Followed Hyperlink" xfId="1093" builtinId="9" hidden="1"/>
    <cellStyle name="Followed Hyperlink" xfId="1094" builtinId="9" hidden="1"/>
    <cellStyle name="Followed Hyperlink" xfId="1095" builtinId="9" hidden="1"/>
    <cellStyle name="Followed Hyperlink" xfId="1096" builtinId="9" hidden="1"/>
    <cellStyle name="Followed Hyperlink" xfId="1097" builtinId="9" hidden="1"/>
    <cellStyle name="Followed Hyperlink" xfId="1098" builtinId="9" hidden="1"/>
    <cellStyle name="Followed Hyperlink" xfId="1099" builtinId="9" hidden="1"/>
    <cellStyle name="Followed Hyperlink" xfId="1100" builtinId="9" hidden="1"/>
    <cellStyle name="Followed Hyperlink" xfId="1101" builtinId="9" hidden="1"/>
    <cellStyle name="Followed Hyperlink" xfId="1102" builtinId="9" hidden="1"/>
    <cellStyle name="Followed Hyperlink" xfId="1103" builtinId="9" hidden="1"/>
    <cellStyle name="Followed Hyperlink" xfId="1104" builtinId="9" hidden="1"/>
    <cellStyle name="Followed Hyperlink" xfId="1105" builtinId="9" hidden="1"/>
    <cellStyle name="Followed Hyperlink" xfId="1106" builtinId="9" hidden="1"/>
    <cellStyle name="Followed Hyperlink" xfId="1107" builtinId="9" hidden="1"/>
    <cellStyle name="Followed Hyperlink" xfId="1108" builtinId="9" hidden="1"/>
    <cellStyle name="Followed Hyperlink" xfId="1109" builtinId="9" hidden="1"/>
    <cellStyle name="Followed Hyperlink" xfId="1110" builtinId="9" hidden="1"/>
    <cellStyle name="Followed Hyperlink" xfId="1111" builtinId="9" hidden="1"/>
    <cellStyle name="Followed Hyperlink" xfId="1112" builtinId="9" hidden="1"/>
    <cellStyle name="Followed Hyperlink" xfId="1113" builtinId="9" hidden="1"/>
    <cellStyle name="Followed Hyperlink" xfId="1114" builtinId="9" hidden="1"/>
    <cellStyle name="Followed Hyperlink" xfId="1115" builtinId="9" hidden="1"/>
    <cellStyle name="Followed Hyperlink" xfId="1116" builtinId="9" hidden="1"/>
    <cellStyle name="Followed Hyperlink" xfId="1117" builtinId="9" hidden="1"/>
    <cellStyle name="Followed Hyperlink" xfId="1118" builtinId="9" hidden="1"/>
    <cellStyle name="Followed Hyperlink" xfId="1119" builtinId="9" hidden="1"/>
    <cellStyle name="Followed Hyperlink" xfId="1120" builtinId="9" hidden="1"/>
    <cellStyle name="Followed Hyperlink" xfId="1121" builtinId="9" hidden="1"/>
    <cellStyle name="Followed Hyperlink" xfId="1122" builtinId="9" hidden="1"/>
    <cellStyle name="Followed Hyperlink" xfId="1123" builtinId="9" hidden="1"/>
    <cellStyle name="Followed Hyperlink" xfId="1124" builtinId="9" hidden="1"/>
    <cellStyle name="Followed Hyperlink" xfId="1125" builtinId="9" hidden="1"/>
    <cellStyle name="Followed Hyperlink" xfId="1126" builtinId="9" hidden="1"/>
    <cellStyle name="Followed Hyperlink" xfId="1127" builtinId="9" hidden="1"/>
    <cellStyle name="Followed Hyperlink" xfId="1128" builtinId="9" hidden="1"/>
    <cellStyle name="Followed Hyperlink" xfId="1129" builtinId="9" hidden="1"/>
    <cellStyle name="Followed Hyperlink" xfId="1130" builtinId="9" hidden="1"/>
    <cellStyle name="Followed Hyperlink" xfId="1131" builtinId="9" hidden="1"/>
    <cellStyle name="Followed Hyperlink" xfId="1132" builtinId="9" hidden="1"/>
    <cellStyle name="Followed Hyperlink" xfId="1133" builtinId="9" hidden="1"/>
    <cellStyle name="Followed Hyperlink" xfId="1134" builtinId="9" hidden="1"/>
    <cellStyle name="Followed Hyperlink" xfId="1135" builtinId="9" hidden="1"/>
    <cellStyle name="Followed Hyperlink" xfId="1136" builtinId="9" hidden="1"/>
    <cellStyle name="Followed Hyperlink" xfId="1137" builtinId="9" hidden="1"/>
    <cellStyle name="Followed Hyperlink" xfId="1138" builtinId="9" hidden="1"/>
    <cellStyle name="Followed Hyperlink" xfId="1139" builtinId="9" hidden="1"/>
    <cellStyle name="Followed Hyperlink" xfId="1140" builtinId="9" hidden="1"/>
    <cellStyle name="Followed Hyperlink" xfId="1141" builtinId="9" hidden="1"/>
    <cellStyle name="Followed Hyperlink" xfId="1142" builtinId="9" hidden="1"/>
    <cellStyle name="Followed Hyperlink" xfId="1143" builtinId="9" hidden="1"/>
    <cellStyle name="Followed Hyperlink" xfId="1144" builtinId="9" hidden="1"/>
    <cellStyle name="Followed Hyperlink" xfId="1145" builtinId="9" hidden="1"/>
    <cellStyle name="Followed Hyperlink" xfId="1146" builtinId="9" hidden="1"/>
    <cellStyle name="Followed Hyperlink" xfId="1147" builtinId="9" hidden="1"/>
    <cellStyle name="Followed Hyperlink" xfId="1148" builtinId="9" hidden="1"/>
    <cellStyle name="Followed Hyperlink" xfId="1149" builtinId="9" hidden="1"/>
    <cellStyle name="Followed Hyperlink" xfId="1150" builtinId="9" hidden="1"/>
    <cellStyle name="Followed Hyperlink" xfId="1151" builtinId="9" hidden="1"/>
    <cellStyle name="Followed Hyperlink" xfId="1152" builtinId="9" hidden="1"/>
    <cellStyle name="Followed Hyperlink" xfId="1153" builtinId="9" hidden="1"/>
    <cellStyle name="Followed Hyperlink" xfId="1154" builtinId="9" hidden="1"/>
    <cellStyle name="Followed Hyperlink" xfId="1155" builtinId="9" hidden="1"/>
    <cellStyle name="Followed Hyperlink" xfId="1156" builtinId="9" hidden="1"/>
    <cellStyle name="Followed Hyperlink" xfId="1157" builtinId="9" hidden="1"/>
    <cellStyle name="Followed Hyperlink" xfId="1158" builtinId="9" hidden="1"/>
    <cellStyle name="Followed Hyperlink" xfId="1159" builtinId="9" hidden="1"/>
    <cellStyle name="Followed Hyperlink" xfId="1160" builtinId="9" hidden="1"/>
    <cellStyle name="Followed Hyperlink" xfId="1161" builtinId="9" hidden="1"/>
    <cellStyle name="Followed Hyperlink" xfId="1162" builtinId="9" hidden="1"/>
    <cellStyle name="Followed Hyperlink" xfId="1163" builtinId="9" hidden="1"/>
    <cellStyle name="Followed Hyperlink" xfId="1164" builtinId="9" hidden="1"/>
    <cellStyle name="Followed Hyperlink" xfId="1165" builtinId="9" hidden="1"/>
    <cellStyle name="Followed Hyperlink" xfId="1166" builtinId="9" hidden="1"/>
    <cellStyle name="Followed Hyperlink" xfId="1167" builtinId="9" hidden="1"/>
    <cellStyle name="Followed Hyperlink" xfId="1168" builtinId="9" hidden="1"/>
    <cellStyle name="Followed Hyperlink" xfId="1169" builtinId="9" hidden="1"/>
    <cellStyle name="Followed Hyperlink" xfId="1170" builtinId="9" hidden="1"/>
    <cellStyle name="Followed Hyperlink" xfId="1171" builtinId="9" hidden="1"/>
    <cellStyle name="Followed Hyperlink" xfId="1172" builtinId="9" hidden="1"/>
    <cellStyle name="Followed Hyperlink" xfId="1173" builtinId="9" hidden="1"/>
    <cellStyle name="Followed Hyperlink" xfId="1174" builtinId="9" hidden="1"/>
    <cellStyle name="Followed Hyperlink" xfId="1175" builtinId="9" hidden="1"/>
    <cellStyle name="Followed Hyperlink" xfId="1176" builtinId="9" hidden="1"/>
    <cellStyle name="Followed Hyperlink" xfId="1177" builtinId="9" hidden="1"/>
    <cellStyle name="Followed Hyperlink" xfId="1178" builtinId="9" hidden="1"/>
    <cellStyle name="Followed Hyperlink" xfId="1179" builtinId="9" hidden="1"/>
    <cellStyle name="Followed Hyperlink" xfId="1180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Normal" xfId="0" builtinId="0"/>
    <cellStyle name="Normal 2" xfId="1"/>
    <cellStyle name="Normal 3" xfId="2"/>
  </cellStyles>
  <dxfs count="116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solid">
          <fgColor indexed="64"/>
          <bgColor rgb="FF58FFF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8FFF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58FFF0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solid">
          <fgColor indexed="64"/>
          <bgColor rgb="FF58FFF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6B8B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BF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6B8B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BF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6B8B7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rgb="FF000000"/>
          <bgColor rgb="FFEBF1DE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left style="thin">
          <color auto="1"/>
        </lef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rgb="FFD9D9D9"/>
          <bgColor rgb="FFD9D9D9"/>
        </patternFill>
      </fill>
      <alignment horizontal="center" vertical="bottom" textRotation="0" wrapText="0" indent="0" justifyLastLine="0" shrinkToFit="0" readingOrder="0"/>
      <border outline="0">
        <right style="thin">
          <color auto="1"/>
        </right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color auto="1"/>
      </font>
      <fill>
        <patternFill patternType="solid">
          <fgColor indexed="34"/>
          <bgColor rgb="FF00FF40"/>
        </patternFill>
      </fill>
    </dxf>
    <dxf>
      <font>
        <color theme="0"/>
      </font>
      <fill>
        <patternFill patternType="solid">
          <fgColor indexed="64"/>
          <bgColor rgb="FFFF000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2" formatCode="0.00"/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0" hidden="0"/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0"/>
      </font>
      <fill>
        <patternFill patternType="solid">
          <fgColor indexed="23"/>
          <bgColor indexed="55"/>
        </patternFill>
      </fill>
    </dxf>
    <dxf>
      <font>
        <b/>
        <i val="0"/>
        <condense val="0"/>
        <extend val="0"/>
        <color indexed="9"/>
      </font>
      <fill>
        <patternFill patternType="solid">
          <fgColor indexed="25"/>
          <bgColor indexed="6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38" name="Table151739" displayName="Table151739" ref="A2:I10" totalsRowShown="0" headerRowDxfId="1150" dataDxfId="1148" headerRowBorderDxfId="1149" tableBorderDxfId="1147" totalsRowBorderDxfId="1146" headerRowCellStyle="Normal 2" dataCellStyle="Excel Built-in Normal">
  <autoFilter ref="A2:I10"/>
  <sortState ref="A3:I10">
    <sortCondition ref="I2:I10"/>
  </sortState>
  <tableColumns count="9">
    <tableColumn id="1" name="No" dataDxfId="1145" dataCellStyle="Normal 2"/>
    <tableColumn id="2" name="First Name" dataDxfId="1144"/>
    <tableColumn id="4" name="Surname" dataDxfId="1143" dataCellStyle="Normal 2"/>
    <tableColumn id="5" name="Club" dataDxfId="1142" dataCellStyle="Normal 2"/>
    <tableColumn id="6" name="Run 1" dataDxfId="1141" dataCellStyle="Excel Built-in Normal"/>
    <tableColumn id="10" name="Run 2" dataDxfId="1140" dataCellStyle="Excel Built-in Normal"/>
    <tableColumn id="8" name="Run 3" dataDxfId="1139" dataCellStyle="Excel Built-in Normal"/>
    <tableColumn id="11" name="TOTAL" dataDxfId="1138" dataCellStyle="Excel Built-in Normal"/>
    <tableColumn id="16" name="POS" dataDxfId="1137" dataCellStyle="Excel Built-in Normal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7" name="Table15173962656628" displayName="Table15173962656628" ref="A6:I11" totalsRowShown="0" headerRowDxfId="988" dataDxfId="986" headerRowBorderDxfId="987" tableBorderDxfId="985" totalsRowBorderDxfId="984" headerRowCellStyle="Normal 2" dataCellStyle="Excel Built-in Normal">
  <autoFilter ref="A6:I11"/>
  <sortState ref="A7:I11">
    <sortCondition ref="I6:I11"/>
  </sortState>
  <tableColumns count="9">
    <tableColumn id="1" name="No" dataDxfId="983" dataCellStyle="Normal 2"/>
    <tableColumn id="2" name="First Name" dataDxfId="982"/>
    <tableColumn id="4" name="Surname" dataDxfId="981" dataCellStyle="Normal 2"/>
    <tableColumn id="5" name="Club" dataDxfId="980" dataCellStyle="Normal 2"/>
    <tableColumn id="6" name="Run 1" dataDxfId="979" dataCellStyle="Excel Built-in Normal"/>
    <tableColumn id="10" name="Run 2" dataDxfId="978" dataCellStyle="Excel Built-in Normal"/>
    <tableColumn id="8" name="Run 3" dataDxfId="977" dataCellStyle="Excel Built-in Normal"/>
    <tableColumn id="11" name="TOTAL" dataDxfId="976" dataCellStyle="Excel Built-in Normal"/>
    <tableColumn id="16" name="POS" dataDxfId="975" dataCellStyle="Excel Built-in Normal"/>
  </tableColumns>
  <tableStyleInfo name="TableStyleMedium19" showFirstColumn="0" showLastColumn="0" showRowStripes="1" showColumnStripes="0"/>
</table>
</file>

<file path=xl/tables/table11.xml><?xml version="1.0" encoding="utf-8"?>
<table xmlns="http://schemas.openxmlformats.org/spreadsheetml/2006/main" id="8" name="Table1517396239" displayName="Table1517396239" ref="A14:I18" totalsRowShown="0" headerRowDxfId="974" dataDxfId="972" headerRowBorderDxfId="973" tableBorderDxfId="971" totalsRowBorderDxfId="970" headerRowCellStyle="Normal 2" dataCellStyle="Excel Built-in Normal">
  <autoFilter ref="A14:I18"/>
  <sortState ref="A15:I18">
    <sortCondition ref="I14:I18"/>
  </sortState>
  <tableColumns count="9">
    <tableColumn id="1" name="No" dataDxfId="969" dataCellStyle="Normal 2"/>
    <tableColumn id="2" name="First Name" dataDxfId="968"/>
    <tableColumn id="4" name="Surname" dataDxfId="967" dataCellStyle="Normal 2"/>
    <tableColumn id="5" name="Club" dataDxfId="966" dataCellStyle="Normal 2"/>
    <tableColumn id="6" name="Run 1" dataDxfId="965" dataCellStyle="Excel Built-in Normal"/>
    <tableColumn id="10" name="Run 2" dataDxfId="964" dataCellStyle="Excel Built-in Normal"/>
    <tableColumn id="8" name="Run 3" dataDxfId="963" dataCellStyle="Excel Built-in Normal"/>
    <tableColumn id="11" name="TOTAL" dataDxfId="962" dataCellStyle="Excel Built-in Normal"/>
    <tableColumn id="16" name="POS" dataDxfId="961" dataCellStyle="Excel Built-in Normal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9" name="Table1517396265662810" displayName="Table1517396265662810" ref="A21:I26" totalsRowShown="0" headerRowDxfId="960" dataDxfId="958" headerRowBorderDxfId="959" tableBorderDxfId="957" totalsRowBorderDxfId="956" headerRowCellStyle="Normal 2" dataCellStyle="Excel Built-in Normal">
  <autoFilter ref="A21:I26"/>
  <sortState ref="A22:I26">
    <sortCondition ref="I21:I26"/>
  </sortState>
  <tableColumns count="9">
    <tableColumn id="1" name="No" dataDxfId="955" dataCellStyle="Normal 2"/>
    <tableColumn id="2" name="First Name" dataDxfId="954"/>
    <tableColumn id="4" name="Surname" dataDxfId="953" dataCellStyle="Normal 2"/>
    <tableColumn id="5" name="Club" dataDxfId="952" dataCellStyle="Normal 2"/>
    <tableColumn id="6" name="Run 1" dataDxfId="951" dataCellStyle="Excel Built-in Normal"/>
    <tableColumn id="10" name="Run 2" dataDxfId="950" dataCellStyle="Excel Built-in Normal"/>
    <tableColumn id="8" name="Run 3" dataDxfId="949" dataCellStyle="Excel Built-in Normal"/>
    <tableColumn id="11" name="TOTAL" dataDxfId="948" dataCellStyle="Excel Built-in Normal"/>
    <tableColumn id="16" name="POS" dataDxfId="947" dataCellStyle="Excel Built-in Normal"/>
  </tableColumns>
  <tableStyleInfo name="TableStyleMedium19" showFirstColumn="0" showLastColumn="0" showRowStripes="1" showColumnStripes="0"/>
</table>
</file>

<file path=xl/tables/table13.xml><?xml version="1.0" encoding="utf-8"?>
<table xmlns="http://schemas.openxmlformats.org/spreadsheetml/2006/main" id="10" name="Table151739623911" displayName="Table151739623911" ref="A29:I31" totalsRowShown="0" headerRowDxfId="946" dataDxfId="944" headerRowBorderDxfId="945" tableBorderDxfId="943" totalsRowBorderDxfId="942" headerRowCellStyle="Normal 2" dataCellStyle="Excel Built-in Normal">
  <autoFilter ref="A29:I31"/>
  <tableColumns count="9">
    <tableColumn id="1" name="No" dataDxfId="941" dataCellStyle="Normal 2"/>
    <tableColumn id="2" name="First Name" dataDxfId="940"/>
    <tableColumn id="4" name="Surname" dataDxfId="939" dataCellStyle="Normal 2"/>
    <tableColumn id="5" name="Club" dataDxfId="938" dataCellStyle="Normal 2"/>
    <tableColumn id="6" name="Run 1" dataDxfId="937" dataCellStyle="Excel Built-in Normal"/>
    <tableColumn id="10" name="Run 2" dataDxfId="936" dataCellStyle="Excel Built-in Normal"/>
    <tableColumn id="8" name="Run 3" dataDxfId="935" dataCellStyle="Excel Built-in Normal"/>
    <tableColumn id="11" name="TOTAL" dataDxfId="934" dataCellStyle="Excel Built-in Normal"/>
    <tableColumn id="16" name="POS" dataDxfId="933" dataCellStyle="Excel Built-in Normal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1" name="Table15173962312" displayName="Table15173962312" ref="A2:I4" totalsRowShown="0" headerRowDxfId="908" dataDxfId="906" headerRowBorderDxfId="907" tableBorderDxfId="905" totalsRowBorderDxfId="904" headerRowCellStyle="Normal 2" dataCellStyle="Excel Built-in Normal">
  <autoFilter ref="A2:I4"/>
  <sortState ref="A3:I4">
    <sortCondition ref="I2:I4"/>
  </sortState>
  <tableColumns count="9">
    <tableColumn id="1" name="No" dataDxfId="903" dataCellStyle="Normal 2"/>
    <tableColumn id="2" name="First Name" dataDxfId="902"/>
    <tableColumn id="4" name="Surname" dataDxfId="901" dataCellStyle="Normal 2"/>
    <tableColumn id="5" name="Club" dataDxfId="900" dataCellStyle="Normal 2"/>
    <tableColumn id="6" name="Run 1" dataDxfId="899" dataCellStyle="Excel Built-in Normal"/>
    <tableColumn id="10" name="Run 2" dataDxfId="898" dataCellStyle="Excel Built-in Normal"/>
    <tableColumn id="8" name="Run 3" dataDxfId="897" dataCellStyle="Excel Built-in Normal"/>
    <tableColumn id="11" name="TOTAL" dataDxfId="896" dataCellStyle="Excel Built-in Normal"/>
    <tableColumn id="16" name="POS" dataDxfId="895" dataCellStyle="Excel Built-in Normal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2" name="Table1517396265662813" displayName="Table1517396265662813" ref="A7:I9" totalsRowShown="0" headerRowDxfId="894" dataDxfId="892" headerRowBorderDxfId="893" tableBorderDxfId="891" totalsRowBorderDxfId="890" headerRowCellStyle="Normal 2" dataCellStyle="Excel Built-in Normal">
  <autoFilter ref="A7:I9"/>
  <tableColumns count="9">
    <tableColumn id="1" name="No" dataDxfId="889" dataCellStyle="Normal 2"/>
    <tableColumn id="2" name="First Name" dataDxfId="888"/>
    <tableColumn id="4" name="Surname" dataDxfId="887" dataCellStyle="Normal 2"/>
    <tableColumn id="5" name="Club" dataDxfId="886" dataCellStyle="Normal 2"/>
    <tableColumn id="6" name="Run 1" dataDxfId="885" dataCellStyle="Excel Built-in Normal"/>
    <tableColumn id="10" name="Run 2" dataDxfId="884" dataCellStyle="Excel Built-in Normal"/>
    <tableColumn id="8" name="Run 3" dataDxfId="883" dataCellStyle="Excel Built-in Normal"/>
    <tableColumn id="11" name="TOTAL" dataDxfId="882" dataCellStyle="Excel Built-in Normal"/>
    <tableColumn id="16" name="POS" dataDxfId="881" dataCellStyle="Excel Built-in Normal"/>
  </tableColumns>
  <tableStyleInfo name="TableStyleMedium19" showFirstColumn="0" showLastColumn="0" showRowStripes="1" showColumnStripes="0"/>
</table>
</file>

<file path=xl/tables/table16.xml><?xml version="1.0" encoding="utf-8"?>
<table xmlns="http://schemas.openxmlformats.org/spreadsheetml/2006/main" id="16" name="Table1517396231217" displayName="Table1517396231217" ref="A12:I13" totalsRowShown="0" headerRowDxfId="880" dataDxfId="878" headerRowBorderDxfId="879" tableBorderDxfId="877" totalsRowBorderDxfId="876" headerRowCellStyle="Normal 2" dataCellStyle="Excel Built-in Normal">
  <autoFilter ref="A12:I13"/>
  <tableColumns count="9">
    <tableColumn id="1" name="No" dataDxfId="875" dataCellStyle="Normal 2"/>
    <tableColumn id="2" name="First Name" dataDxfId="874"/>
    <tableColumn id="4" name="Surname" dataDxfId="873" dataCellStyle="Normal 2"/>
    <tableColumn id="5" name="Club" dataDxfId="872" dataCellStyle="Normal 2"/>
    <tableColumn id="6" name="Run 1" dataDxfId="871" dataCellStyle="Excel Built-in Normal"/>
    <tableColumn id="10" name="Run 2" dataDxfId="870" dataCellStyle="Excel Built-in Normal"/>
    <tableColumn id="8" name="Run 3" dataDxfId="869" dataCellStyle="Excel Built-in Normal"/>
    <tableColumn id="11" name="TOTAL" dataDxfId="868" dataCellStyle="Excel Built-in Normal"/>
    <tableColumn id="16" name="POS" dataDxfId="867" dataCellStyle="Excel Built-in Normal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Table151739626566281318" displayName="Table151739626566281318" ref="A16:I26" totalsRowShown="0" headerRowDxfId="866" dataDxfId="864" headerRowBorderDxfId="865" tableBorderDxfId="863" totalsRowBorderDxfId="862" headerRowCellStyle="Normal 2" dataCellStyle="Excel Built-in Normal">
  <autoFilter ref="A16:I26"/>
  <sortState ref="A17:I26">
    <sortCondition ref="I16:I26"/>
  </sortState>
  <tableColumns count="9">
    <tableColumn id="1" name="No" dataDxfId="861" dataCellStyle="Normal 2"/>
    <tableColumn id="2" name="First Name" dataDxfId="860"/>
    <tableColumn id="4" name="Surname" dataDxfId="859" dataCellStyle="Normal 2"/>
    <tableColumn id="5" name="Club" dataDxfId="858" dataCellStyle="Normal 2"/>
    <tableColumn id="6" name="Run 1" dataDxfId="857" dataCellStyle="Excel Built-in Normal"/>
    <tableColumn id="10" name="Run 2" dataDxfId="856" dataCellStyle="Excel Built-in Normal"/>
    <tableColumn id="8" name="Run 3" dataDxfId="855" dataCellStyle="Excel Built-in Normal"/>
    <tableColumn id="11" name="TOTAL" dataDxfId="854" dataCellStyle="Excel Built-in Normal"/>
    <tableColumn id="16" name="POS" dataDxfId="853" dataCellStyle="Excel Built-in Normal"/>
  </tableColumns>
  <tableStyleInfo name="TableStyleMedium19" showFirstColumn="0" showLastColumn="0" showRowStripes="1" showColumnStripes="0"/>
</table>
</file>

<file path=xl/tables/table18.xml><?xml version="1.0" encoding="utf-8"?>
<table xmlns="http://schemas.openxmlformats.org/spreadsheetml/2006/main" id="18" name="Table1517396231219" displayName="Table1517396231219" ref="A29:I32" totalsRowShown="0" headerRowDxfId="852" dataDxfId="850" headerRowBorderDxfId="851" tableBorderDxfId="849" totalsRowBorderDxfId="848" headerRowCellStyle="Normal 2" dataCellStyle="Excel Built-in Normal">
  <autoFilter ref="A29:I32"/>
  <sortState ref="A30:I32">
    <sortCondition ref="I29:I32"/>
  </sortState>
  <tableColumns count="9">
    <tableColumn id="1" name="No" dataDxfId="847" dataCellStyle="Normal 2"/>
    <tableColumn id="2" name="First Name" dataDxfId="846"/>
    <tableColumn id="4" name="Surname" dataDxfId="845" dataCellStyle="Normal 2"/>
    <tableColumn id="5" name="Club" dataDxfId="844" dataCellStyle="Normal 2"/>
    <tableColumn id="6" name="Run 1" dataDxfId="843" dataCellStyle="Excel Built-in Normal"/>
    <tableColumn id="10" name="Run 2" dataDxfId="842" dataCellStyle="Excel Built-in Normal"/>
    <tableColumn id="8" name="Run 3" dataDxfId="841" dataCellStyle="Excel Built-in Normal"/>
    <tableColumn id="11" name="TOTAL" dataDxfId="840" dataCellStyle="Excel Built-in Normal"/>
    <tableColumn id="16" name="POS" dataDxfId="839" dataCellStyle="Excel Built-in Normal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Table15173962656628131820" displayName="Table15173962656628131820" ref="A35:I40" totalsRowShown="0" headerRowDxfId="838" dataDxfId="836" headerRowBorderDxfId="837" tableBorderDxfId="835" totalsRowBorderDxfId="834" headerRowCellStyle="Normal 2" dataCellStyle="Excel Built-in Normal">
  <autoFilter ref="A35:I40"/>
  <sortState ref="A36:I40">
    <sortCondition ref="I35:I40"/>
  </sortState>
  <tableColumns count="9">
    <tableColumn id="1" name="No" dataDxfId="833" dataCellStyle="Normal 2"/>
    <tableColumn id="2" name="First Name" dataDxfId="832"/>
    <tableColumn id="4" name="Surname" dataDxfId="831" dataCellStyle="Normal 2"/>
    <tableColumn id="5" name="Club" dataDxfId="830" dataCellStyle="Normal 2"/>
    <tableColumn id="6" name="Run 1" dataDxfId="829" dataCellStyle="Excel Built-in Normal"/>
    <tableColumn id="10" name="Run 2" dataDxfId="828" dataCellStyle="Excel Built-in Normal"/>
    <tableColumn id="8" name="Run 3" dataDxfId="827" dataCellStyle="Excel Built-in Normal"/>
    <tableColumn id="11" name="TOTAL" dataDxfId="826" dataCellStyle="Excel Built-in Normal"/>
    <tableColumn id="16" name="POS" dataDxfId="825" dataCellStyle="Excel Built-in Normal"/>
  </tableColumns>
  <tableStyleInfo name="TableStyleMedium19" showFirstColumn="0" showLastColumn="0" showRowStripes="1" showColumnStripes="0"/>
</table>
</file>

<file path=xl/tables/table2.xml><?xml version="1.0" encoding="utf-8"?>
<table xmlns="http://schemas.openxmlformats.org/spreadsheetml/2006/main" id="58" name="Table15173959" displayName="Table15173959" ref="A13:I21" totalsRowShown="0" headerRowDxfId="1136" dataDxfId="1134" headerRowBorderDxfId="1135" tableBorderDxfId="1133" totalsRowBorderDxfId="1132" headerRowCellStyle="Normal 2" dataCellStyle="Excel Built-in Normal">
  <autoFilter ref="A13:I21"/>
  <sortState ref="A14:I21">
    <sortCondition ref="I13:I21"/>
  </sortState>
  <tableColumns count="9">
    <tableColumn id="1" name="No" dataDxfId="1131" dataCellStyle="Normal 2"/>
    <tableColumn id="2" name="First Name" dataDxfId="1130"/>
    <tableColumn id="4" name="Surname" dataDxfId="1129" dataCellStyle="Normal 2"/>
    <tableColumn id="5" name="Club" dataDxfId="1128" dataCellStyle="Normal 2"/>
    <tableColumn id="16" name="Run 1" dataDxfId="1127" dataCellStyle="Excel Built-in Normal"/>
    <tableColumn id="17" name="Run 2" dataDxfId="1126" dataCellStyle="Excel Built-in Normal"/>
    <tableColumn id="18" name="Run 3" dataDxfId="1125" dataCellStyle="Excel Built-in Normal"/>
    <tableColumn id="19" name="TOTAL" dataDxfId="1124" dataCellStyle="Excel Built-in Normal"/>
    <tableColumn id="20" name="POS" dataDxfId="1123" dataCellStyle="Excel Built-in Normal"/>
  </tableColumns>
  <tableStyleInfo name="TableStyleMedium19" showFirstColumn="0" showLastColumn="0" showRowStripes="1" showColumnStripes="0"/>
</table>
</file>

<file path=xl/tables/table20.xml><?xml version="1.0" encoding="utf-8"?>
<table xmlns="http://schemas.openxmlformats.org/spreadsheetml/2006/main" id="20" name="Table1517396231221" displayName="Table1517396231221" ref="A2:I4" totalsRowShown="0" headerRowDxfId="793" dataDxfId="791" headerRowBorderDxfId="792" tableBorderDxfId="790" totalsRowBorderDxfId="789" headerRowCellStyle="Normal 2" dataCellStyle="Excel Built-in Normal">
  <autoFilter ref="A2:I4"/>
  <sortState ref="A3:I4">
    <sortCondition ref="I2:I4"/>
  </sortState>
  <tableColumns count="9">
    <tableColumn id="1" name="No" dataDxfId="788" dataCellStyle="Normal 2"/>
    <tableColumn id="2" name="First Name" dataDxfId="787"/>
    <tableColumn id="4" name="Surname" dataDxfId="786" dataCellStyle="Normal 2"/>
    <tableColumn id="5" name="Club" dataDxfId="785" dataCellStyle="Normal 2"/>
    <tableColumn id="6" name="Run 1" dataDxfId="784" dataCellStyle="Excel Built-in Normal"/>
    <tableColumn id="10" name="Run 2" dataDxfId="783" dataCellStyle="Excel Built-in Normal"/>
    <tableColumn id="8" name="Run 3" dataDxfId="782" dataCellStyle="Excel Built-in Normal"/>
    <tableColumn id="11" name="TOTAL" dataDxfId="781" dataCellStyle="Excel Built-in Normal"/>
    <tableColumn id="16" name="POS" dataDxfId="780" dataCellStyle="Excel Built-in Normal"/>
  </tableColumns>
  <tableStyleInfo name="TableStyleMedium4" showFirstColumn="0" showLastColumn="0" showRowStripes="1" showColumnStripes="0"/>
</table>
</file>

<file path=xl/tables/table21.xml><?xml version="1.0" encoding="utf-8"?>
<table xmlns="http://schemas.openxmlformats.org/spreadsheetml/2006/main" id="21" name="Table151739626566281322" displayName="Table151739626566281322" ref="A7:K17" totalsRowShown="0" headerRowDxfId="779" dataDxfId="777" headerRowBorderDxfId="778" tableBorderDxfId="776" totalsRowBorderDxfId="775" headerRowCellStyle="Normal 2" dataCellStyle="Excel Built-in Normal">
  <autoFilter ref="A7:K17"/>
  <sortState ref="A8:K17">
    <sortCondition ref="I7:I17"/>
  </sortState>
  <tableColumns count="11">
    <tableColumn id="1" name="No" dataDxfId="774" dataCellStyle="Normal 2"/>
    <tableColumn id="2" name="First Name" dataDxfId="773"/>
    <tableColumn id="4" name="Surname" dataDxfId="772" dataCellStyle="Normal 2"/>
    <tableColumn id="5" name="Club" dataDxfId="771" dataCellStyle="Normal 2"/>
    <tableColumn id="6" name="Run 1" dataDxfId="770" dataCellStyle="Excel Built-in Normal"/>
    <tableColumn id="10" name="Run 2" dataDxfId="769" dataCellStyle="Excel Built-in Normal"/>
    <tableColumn id="8" name="Run 3" dataDxfId="768" dataCellStyle="Excel Built-in Normal"/>
    <tableColumn id="11" name="TOTAL" dataDxfId="767" dataCellStyle="Excel Built-in Normal"/>
    <tableColumn id="16" name="POS" dataDxfId="766" dataCellStyle="Excel Built-in Normal"/>
    <tableColumn id="3" name="Column1" dataDxfId="765" dataCellStyle="Excel Built-in Normal"/>
    <tableColumn id="7" name="R&amp;C" dataDxfId="764" dataCellStyle="Excel Built-in Normal"/>
  </tableColumns>
  <tableStyleInfo name="TableStyleMedium19" showFirstColumn="0" showLastColumn="0" showRowStripes="1" showColumnStripes="0"/>
</table>
</file>

<file path=xl/tables/table22.xml><?xml version="1.0" encoding="utf-8"?>
<table xmlns="http://schemas.openxmlformats.org/spreadsheetml/2006/main" id="27" name="Table15173962656628132228" displayName="Table15173962656628132228" ref="A20:K34" totalsRowShown="0" headerRowDxfId="763" dataDxfId="761" headerRowBorderDxfId="762" tableBorderDxfId="760" totalsRowBorderDxfId="759" headerRowCellStyle="Normal 2" dataCellStyle="Excel Built-in Normal">
  <autoFilter ref="A20:K34"/>
  <sortState ref="A21:K34">
    <sortCondition ref="I20:I34"/>
  </sortState>
  <tableColumns count="11">
    <tableColumn id="1" name="No" dataDxfId="758" dataCellStyle="Normal 2"/>
    <tableColumn id="2" name="First Name" dataDxfId="757"/>
    <tableColumn id="4" name="Surname" dataDxfId="756" dataCellStyle="Normal 2"/>
    <tableColumn id="5" name="Club" dataDxfId="755" dataCellStyle="Normal 2"/>
    <tableColumn id="6" name="Run 1" dataDxfId="754" dataCellStyle="Excel Built-in Normal"/>
    <tableColumn id="10" name="Run 2" dataDxfId="753" dataCellStyle="Excel Built-in Normal"/>
    <tableColumn id="8" name="Run 3" dataDxfId="752" dataCellStyle="Excel Built-in Normal"/>
    <tableColumn id="11" name="TOTAL" dataDxfId="751" dataCellStyle="Excel Built-in Normal"/>
    <tableColumn id="16" name="POS" dataDxfId="750" dataCellStyle="Excel Built-in Normal"/>
    <tableColumn id="3" name="Column1" dataDxfId="749" dataCellStyle="Excel Built-in Normal"/>
    <tableColumn id="7" name="R&amp;C" dataDxfId="748" dataCellStyle="Excel Built-in Normal"/>
  </tableColumns>
  <tableStyleInfo name="TableStyleMedium19" showFirstColumn="0" showLastColumn="0" showRowStripes="1" showColumnStripes="0"/>
</table>
</file>

<file path=xl/tables/table23.xml><?xml version="1.0" encoding="utf-8"?>
<table xmlns="http://schemas.openxmlformats.org/spreadsheetml/2006/main" id="28" name="Table151739623121929" displayName="Table151739623121929" ref="A37:K39" totalsRowShown="0" headerRowDxfId="747" dataDxfId="745" headerRowBorderDxfId="746" tableBorderDxfId="744" totalsRowBorderDxfId="743" headerRowCellStyle="Normal 2" dataCellStyle="Excel Built-in Normal">
  <autoFilter ref="A37:K39"/>
  <tableColumns count="11">
    <tableColumn id="1" name="No" dataDxfId="742" dataCellStyle="Normal 2"/>
    <tableColumn id="2" name="First Name" dataDxfId="741"/>
    <tableColumn id="4" name="Surname" dataDxfId="740" dataCellStyle="Normal 2"/>
    <tableColumn id="5" name="Club" dataDxfId="739" dataCellStyle="Normal 2"/>
    <tableColumn id="6" name="Run 1" dataDxfId="738" dataCellStyle="Excel Built-in Normal"/>
    <tableColumn id="10" name="Run 2" dataDxfId="737" dataCellStyle="Excel Built-in Normal"/>
    <tableColumn id="8" name="Run 3" dataDxfId="736" dataCellStyle="Excel Built-in Normal"/>
    <tableColumn id="11" name="TOTAL" dataDxfId="735" dataCellStyle="Excel Built-in Normal"/>
    <tableColumn id="16" name="POS" dataDxfId="734" dataCellStyle="Excel Built-in Normal"/>
    <tableColumn id="3" name="Column1" dataDxfId="733" dataCellStyle="Excel Built-in Normal"/>
    <tableColumn id="7" name="R&amp;C" dataDxfId="732" dataCellStyle="Excel Built-in Normal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9" name="Table1517396265662813222830" displayName="Table1517396265662813222830" ref="A42:I49" totalsRowShown="0" headerRowDxfId="731" dataDxfId="729" headerRowBorderDxfId="730" tableBorderDxfId="728" totalsRowBorderDxfId="727" headerRowCellStyle="Normal 2" dataCellStyle="Excel Built-in Normal">
  <autoFilter ref="A42:I49"/>
  <sortState ref="A43:I49">
    <sortCondition ref="I42:I49"/>
  </sortState>
  <tableColumns count="9">
    <tableColumn id="1" name="No" dataDxfId="726" dataCellStyle="Normal 2"/>
    <tableColumn id="2" name="First Name" dataDxfId="725"/>
    <tableColumn id="4" name="Surname" dataDxfId="724" dataCellStyle="Normal 2"/>
    <tableColumn id="5" name="Club" dataDxfId="723" dataCellStyle="Normal 2"/>
    <tableColumn id="6" name="Run 1" dataDxfId="722" dataCellStyle="Excel Built-in Normal"/>
    <tableColumn id="10" name="Run 2" dataDxfId="721" dataCellStyle="Excel Built-in Normal"/>
    <tableColumn id="8" name="Run 3" dataDxfId="720" dataCellStyle="Excel Built-in Normal"/>
    <tableColumn id="11" name="TOTAL" dataDxfId="719" dataCellStyle="Excel Built-in Normal"/>
    <tableColumn id="16" name="POS" dataDxfId="718" dataCellStyle="Excel Built-in Normal"/>
  </tableColumns>
  <tableStyleInfo name="TableStyleMedium19" showFirstColumn="0" showLastColumn="0" showRowStripes="1" showColumnStripes="0"/>
</table>
</file>

<file path=xl/tables/table25.xml><?xml version="1.0" encoding="utf-8"?>
<table xmlns="http://schemas.openxmlformats.org/spreadsheetml/2006/main" id="30" name="Table15173962312192931" displayName="Table15173962312192931" ref="A52:I53" totalsRowShown="0" headerRowDxfId="717" dataDxfId="715" headerRowBorderDxfId="716" tableBorderDxfId="714" totalsRowBorderDxfId="713" headerRowCellStyle="Normal 2" dataCellStyle="Excel Built-in Normal">
  <autoFilter ref="A52:I53"/>
  <tableColumns count="9">
    <tableColumn id="1" name="No" dataDxfId="712" dataCellStyle="Normal 2"/>
    <tableColumn id="2" name="First Name" dataDxfId="711"/>
    <tableColumn id="4" name="Surname" dataDxfId="710" dataCellStyle="Normal 2"/>
    <tableColumn id="5" name="Club" dataDxfId="709" dataCellStyle="Normal 2"/>
    <tableColumn id="6" name="Run 1" dataDxfId="708" dataCellStyle="Excel Built-in Normal"/>
    <tableColumn id="10" name="Run 2" dataDxfId="707" dataCellStyle="Excel Built-in Normal"/>
    <tableColumn id="8" name="Run 3" dataDxfId="706" dataCellStyle="Excel Built-in Normal"/>
    <tableColumn id="11" name="TOTAL" dataDxfId="705" dataCellStyle="Excel Built-in Normal"/>
    <tableColumn id="16" name="POS" dataDxfId="704" dataCellStyle="Excel Built-in Normal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31" name="Table151739623122132" displayName="Table151739623122132" ref="A2:I3" totalsRowShown="0" headerRowDxfId="657" dataDxfId="655" headerRowBorderDxfId="656" tableBorderDxfId="654" totalsRowBorderDxfId="653" headerRowCellStyle="Normal 2" dataCellStyle="Excel Built-in Normal">
  <autoFilter ref="A2:I3"/>
  <tableColumns count="9">
    <tableColumn id="1" name="No" dataDxfId="652" dataCellStyle="Normal 2"/>
    <tableColumn id="2" name="First Name" dataDxfId="651"/>
    <tableColumn id="4" name="Surname" dataDxfId="650" dataCellStyle="Normal 2"/>
    <tableColumn id="5" name="Club" dataDxfId="649" dataCellStyle="Normal 2"/>
    <tableColumn id="6" name="Run 1" dataDxfId="648" dataCellStyle="Excel Built-in Normal"/>
    <tableColumn id="10" name="Run 2" dataDxfId="647" dataCellStyle="Excel Built-in Normal"/>
    <tableColumn id="8" name="Run 3" dataDxfId="646" dataCellStyle="Excel Built-in Normal"/>
    <tableColumn id="11" name="TOTAL" dataDxfId="645" dataCellStyle="Excel Built-in Normal"/>
    <tableColumn id="16" name="POS" dataDxfId="644" dataCellStyle="Excel Built-in Normal"/>
  </tableColumns>
  <tableStyleInfo name="TableStyleMedium5" showFirstColumn="0" showLastColumn="0" showRowStripes="1" showColumnStripes="0"/>
</table>
</file>

<file path=xl/tables/table27.xml><?xml version="1.0" encoding="utf-8"?>
<table xmlns="http://schemas.openxmlformats.org/spreadsheetml/2006/main" id="37" name="Table15173962312213238" displayName="Table15173962312213238" ref="A6:K14" totalsRowShown="0" headerRowDxfId="643" dataDxfId="641" headerRowBorderDxfId="642" tableBorderDxfId="640" totalsRowBorderDxfId="639" headerRowCellStyle="Normal 2" dataCellStyle="Excel Built-in Normal">
  <autoFilter ref="A6:K14"/>
  <sortState ref="A7:K14">
    <sortCondition ref="I6:I14"/>
  </sortState>
  <tableColumns count="11">
    <tableColumn id="1" name="No" dataDxfId="638" dataCellStyle="Normal 2"/>
    <tableColumn id="2" name="First Name" dataDxfId="637"/>
    <tableColumn id="4" name="Surname" dataDxfId="636" dataCellStyle="Normal 2"/>
    <tableColumn id="5" name="Club" dataDxfId="635" dataCellStyle="Normal 2"/>
    <tableColumn id="6" name="Run 1" dataDxfId="634" dataCellStyle="Excel Built-in Normal"/>
    <tableColumn id="10" name="Run 2" dataDxfId="633" dataCellStyle="Excel Built-in Normal"/>
    <tableColumn id="8" name="Run 3" dataDxfId="632" dataCellStyle="Excel Built-in Normal"/>
    <tableColumn id="11" name="TOTAL" dataDxfId="631" dataCellStyle="Excel Built-in Normal"/>
    <tableColumn id="16" name="POS" dataDxfId="630" dataCellStyle="Excel Built-in Normal"/>
    <tableColumn id="3" name="Column1" dataDxfId="629" dataCellStyle="Excel Built-in Normal"/>
    <tableColumn id="7" name="R&amp;C" dataDxfId="628" dataCellStyle="Excel Built-in Normal"/>
  </tableColumns>
  <tableStyleInfo name="TableStyleMedium5" showFirstColumn="0" showLastColumn="0" showRowStripes="1" showColumnStripes="0"/>
</table>
</file>

<file path=xl/tables/table28.xml><?xml version="1.0" encoding="utf-8"?>
<table xmlns="http://schemas.openxmlformats.org/spreadsheetml/2006/main" id="39" name="Table15173962312192940" displayName="Table15173962312192940" ref="A17:K20" totalsRowShown="0" headerRowDxfId="627" dataDxfId="625" headerRowBorderDxfId="626" tableBorderDxfId="624" totalsRowBorderDxfId="623" headerRowCellStyle="Normal 2" dataCellStyle="Excel Built-in Normal">
  <autoFilter ref="A17:K20"/>
  <sortState ref="A18:K20">
    <sortCondition ref="I17:I20"/>
  </sortState>
  <tableColumns count="11">
    <tableColumn id="1" name="No" dataDxfId="622" dataCellStyle="Normal 2"/>
    <tableColumn id="2" name="First Name" dataDxfId="621"/>
    <tableColumn id="4" name="Surname" dataDxfId="620" dataCellStyle="Normal 2"/>
    <tableColumn id="5" name="Club" dataDxfId="619" dataCellStyle="Normal 2"/>
    <tableColumn id="6" name="Run 1" dataDxfId="618" dataCellStyle="Excel Built-in Normal"/>
    <tableColumn id="10" name="Run 2" dataDxfId="617" dataCellStyle="Excel Built-in Normal"/>
    <tableColumn id="8" name="Run 3" dataDxfId="616" dataCellStyle="Excel Built-in Normal"/>
    <tableColumn id="11" name="TOTAL" dataDxfId="615" dataCellStyle="Excel Built-in Normal"/>
    <tableColumn id="16" name="POS" dataDxfId="614" dataCellStyle="Excel Built-in Normal"/>
    <tableColumn id="3" name="Column1" dataDxfId="613" dataCellStyle="Excel Built-in Normal"/>
    <tableColumn id="7" name="R&amp;C" dataDxfId="612" dataCellStyle="Excel Built-in Normal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40" name="Table1517396231221323841" displayName="Table1517396231221323841" ref="A23:K25" totalsRowShown="0" headerRowDxfId="611" dataDxfId="609" headerRowBorderDxfId="610" tableBorderDxfId="608" totalsRowBorderDxfId="607" headerRowCellStyle="Normal 2" dataCellStyle="Excel Built-in Normal">
  <autoFilter ref="A23:K25"/>
  <sortState ref="A24:K25">
    <sortCondition ref="I23:I25"/>
  </sortState>
  <tableColumns count="11">
    <tableColumn id="1" name="No" dataDxfId="606" dataCellStyle="Normal 2"/>
    <tableColumn id="2" name="First Name" dataDxfId="605"/>
    <tableColumn id="4" name="Surname" dataDxfId="604" dataCellStyle="Normal 2"/>
    <tableColumn id="5" name="Club" dataDxfId="603" dataCellStyle="Normal 2"/>
    <tableColumn id="6" name="Run 1" dataDxfId="602" dataCellStyle="Excel Built-in Normal"/>
    <tableColumn id="10" name="Run 2" dataDxfId="601" dataCellStyle="Excel Built-in Normal"/>
    <tableColumn id="8" name="Run 3" dataDxfId="600" dataCellStyle="Excel Built-in Normal"/>
    <tableColumn id="11" name="TOTAL" dataDxfId="599" dataCellStyle="Excel Built-in Normal"/>
    <tableColumn id="16" name="POS" dataDxfId="598" dataCellStyle="Excel Built-in Normal"/>
    <tableColumn id="3" name="Column1" dataDxfId="597" dataCellStyle="Excel Built-in Normal"/>
    <tableColumn id="7" name="R&amp;C" dataDxfId="596" dataCellStyle="Excel Built-in Normal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59" name="Table1517395960" displayName="Table1517395960" ref="A24:I26" totalsRowShown="0" headerRowDxfId="1122" dataDxfId="1120" headerRowBorderDxfId="1121" tableBorderDxfId="1119" totalsRowBorderDxfId="1118" headerRowCellStyle="Normal 2" dataCellStyle="Excel Built-in Normal">
  <autoFilter ref="A24:I26"/>
  <sortState ref="A25:I26">
    <sortCondition ref="I24:I26"/>
  </sortState>
  <tableColumns count="9">
    <tableColumn id="1" name="No" dataDxfId="1117" dataCellStyle="Normal 2"/>
    <tableColumn id="2" name="First Name" dataDxfId="1116"/>
    <tableColumn id="4" name="Surname" dataDxfId="1115" dataCellStyle="Normal 2"/>
    <tableColumn id="5" name="Club" dataDxfId="1114" dataCellStyle="Normal 2"/>
    <tableColumn id="16" name="Run 1" dataDxfId="1113" dataCellStyle="Excel Built-in Normal"/>
    <tableColumn id="17" name="Run 2" dataDxfId="1112" dataCellStyle="Excel Built-in Normal"/>
    <tableColumn id="18" name="Run 3" dataDxfId="1111" dataCellStyle="Excel Built-in Normal"/>
    <tableColumn id="19" name="TOTAL" dataDxfId="1110" dataCellStyle="Excel Built-in Normal"/>
    <tableColumn id="20" name="POS" dataDxfId="1109" dataCellStyle="Excel Built-in Normal"/>
  </tableColumns>
  <tableStyleInfo name="TableStyleMedium19" showFirstColumn="0" showLastColumn="0" showRowStripes="1" showColumnStripes="0"/>
</table>
</file>

<file path=xl/tables/table30.xml><?xml version="1.0" encoding="utf-8"?>
<table xmlns="http://schemas.openxmlformats.org/spreadsheetml/2006/main" id="41" name="Table1517396231219294042" displayName="Table1517396231219294042" ref="A28:K33" totalsRowShown="0" headerRowDxfId="595" dataDxfId="593" headerRowBorderDxfId="594" tableBorderDxfId="592" totalsRowBorderDxfId="591" headerRowCellStyle="Normal 2" dataCellStyle="Excel Built-in Normal">
  <autoFilter ref="A28:K33"/>
  <sortState ref="A29:K33">
    <sortCondition ref="I28:I33"/>
  </sortState>
  <tableColumns count="11">
    <tableColumn id="1" name="No" dataDxfId="590" dataCellStyle="Normal 2"/>
    <tableColumn id="2" name="First Name" dataDxfId="589"/>
    <tableColumn id="4" name="Surname" dataDxfId="588" dataCellStyle="Normal 2"/>
    <tableColumn id="5" name="Club" dataDxfId="587" dataCellStyle="Normal 2"/>
    <tableColumn id="6" name="Run 1" dataDxfId="586" dataCellStyle="Excel Built-in Normal"/>
    <tableColumn id="10" name="Run 2" dataDxfId="585" dataCellStyle="Excel Built-in Normal"/>
    <tableColumn id="8" name="Run 3" dataDxfId="584" dataCellStyle="Excel Built-in Normal"/>
    <tableColumn id="11" name="TOTAL" dataDxfId="583" dataCellStyle="Excel Built-in Normal"/>
    <tableColumn id="16" name="POS" dataDxfId="582" dataCellStyle="Excel Built-in Normal"/>
    <tableColumn id="3" name="Column1" dataDxfId="581" dataCellStyle="Excel Built-in Normal"/>
    <tableColumn id="7" name="R&amp;C" dataDxfId="580" dataCellStyle="Excel Built-in Normal"/>
  </tableColumns>
  <tableStyleInfo name="TableStyleMedium5" showFirstColumn="0" showLastColumn="0" showRowStripes="1" showColumnStripes="0"/>
</table>
</file>

<file path=xl/tables/table31.xml><?xml version="1.0" encoding="utf-8"?>
<table xmlns="http://schemas.openxmlformats.org/spreadsheetml/2006/main" id="42" name="Table1517396231219294043" displayName="Table1517396231219294043" ref="A36:K40" totalsRowShown="0" headerRowDxfId="579" dataDxfId="577" headerRowBorderDxfId="578" tableBorderDxfId="576" totalsRowBorderDxfId="575" headerRowCellStyle="Normal 2" dataCellStyle="Excel Built-in Normal">
  <autoFilter ref="A36:K40"/>
  <sortState ref="A37:K40">
    <sortCondition ref="I36:I40"/>
  </sortState>
  <tableColumns count="11">
    <tableColumn id="1" name="No" dataDxfId="574" dataCellStyle="Normal 2"/>
    <tableColumn id="2" name="First Name" dataDxfId="573"/>
    <tableColumn id="4" name="Surname" dataDxfId="572" dataCellStyle="Normal 2"/>
    <tableColumn id="5" name="Club" dataDxfId="571" dataCellStyle="Normal 2"/>
    <tableColumn id="6" name="Run 1" dataDxfId="570" dataCellStyle="Excel Built-in Normal"/>
    <tableColumn id="10" name="Run 2" dataDxfId="569" dataCellStyle="Excel Built-in Normal"/>
    <tableColumn id="8" name="Run 3" dataDxfId="568" dataCellStyle="Excel Built-in Normal"/>
    <tableColumn id="11" name="TOTAL" dataDxfId="567" dataCellStyle="Excel Built-in Normal"/>
    <tableColumn id="16" name="POS" dataDxfId="566" dataCellStyle="Excel Built-in Normal"/>
    <tableColumn id="3" name="Column1" dataDxfId="565" dataCellStyle="Excel Built-in Normal"/>
    <tableColumn id="7" name="R&amp;C" dataDxfId="564" dataCellStyle="Excel Built-in Normal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43" name="Table15173962312213244" displayName="Table15173962312213244" ref="A2:K5" totalsRowShown="0" headerRowDxfId="520" dataDxfId="518" headerRowBorderDxfId="519" tableBorderDxfId="517" totalsRowBorderDxfId="516" headerRowCellStyle="Normal 2" dataCellStyle="Excel Built-in Normal">
  <autoFilter ref="A2:K5"/>
  <sortState ref="A3:K5">
    <sortCondition ref="I2:I5"/>
  </sortState>
  <tableColumns count="11">
    <tableColumn id="1" name="No" dataDxfId="515" dataCellStyle="Normal 2"/>
    <tableColumn id="2" name="First Name" dataDxfId="514"/>
    <tableColumn id="4" name="Surname" dataDxfId="513" dataCellStyle="Normal 2"/>
    <tableColumn id="5" name="Club" dataDxfId="512" dataCellStyle="Normal 2"/>
    <tableColumn id="6" name="Run 1" dataDxfId="511" dataCellStyle="Excel Built-in Normal"/>
    <tableColumn id="10" name="Run 2" dataDxfId="510" dataCellStyle="Excel Built-in Normal"/>
    <tableColumn id="8" name="Run 3" dataDxfId="509" dataCellStyle="Excel Built-in Normal"/>
    <tableColumn id="11" name="TOTAL" dataDxfId="508" dataCellStyle="Excel Built-in Normal"/>
    <tableColumn id="16" name="POS" dataDxfId="507" dataCellStyle="Excel Built-in Normal"/>
    <tableColumn id="3" name="Column1" dataDxfId="506" dataCellStyle="Excel Built-in Normal"/>
    <tableColumn id="7" name="R&amp;C" dataDxfId="505" dataCellStyle="Excel Built-in Normal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49" name="Table1517396231221323850" displayName="Table1517396231221323850" ref="A8:K12" totalsRowShown="0" headerRowDxfId="504" dataDxfId="502" headerRowBorderDxfId="503" tableBorderDxfId="501" totalsRowBorderDxfId="500" headerRowCellStyle="Normal 2" dataCellStyle="Excel Built-in Normal">
  <autoFilter ref="A8:K12"/>
  <sortState ref="A9:K12">
    <sortCondition ref="I8:I12"/>
  </sortState>
  <tableColumns count="11">
    <tableColumn id="1" name="No" dataDxfId="499" dataCellStyle="Normal 2"/>
    <tableColumn id="2" name="First Name" dataDxfId="498"/>
    <tableColumn id="4" name="Surname" dataDxfId="497" dataCellStyle="Normal 2"/>
    <tableColumn id="5" name="Club" dataDxfId="496" dataCellStyle="Normal 2"/>
    <tableColumn id="6" name="Run 1" dataDxfId="495" dataCellStyle="Excel Built-in Normal"/>
    <tableColumn id="10" name="Run 2" dataDxfId="494" dataCellStyle="Excel Built-in Normal"/>
    <tableColumn id="8" name="Run 3" dataDxfId="493" dataCellStyle="Excel Built-in Normal"/>
    <tableColumn id="11" name="TOTAL" dataDxfId="492" dataCellStyle="Excel Built-in Normal"/>
    <tableColumn id="16" name="POS" dataDxfId="491" dataCellStyle="Excel Built-in Normal"/>
    <tableColumn id="3" name="Column1" dataDxfId="490" dataCellStyle="Excel Built-in Normal"/>
    <tableColumn id="7" name="R&amp;C" dataDxfId="489" dataCellStyle="Excel Built-in Normal"/>
  </tableColumns>
  <tableStyleInfo name="TableStyleMedium5" showFirstColumn="0" showLastColumn="0" showRowStripes="1" showColumnStripes="0"/>
</table>
</file>

<file path=xl/tables/table34.xml><?xml version="1.0" encoding="utf-8"?>
<table xmlns="http://schemas.openxmlformats.org/spreadsheetml/2006/main" id="50" name="Table1517396231221324451" displayName="Table1517396231221324451" ref="A15:K17" totalsRowShown="0" headerRowDxfId="488" dataDxfId="486" headerRowBorderDxfId="487" tableBorderDxfId="485" totalsRowBorderDxfId="484" headerRowCellStyle="Normal 2" dataCellStyle="Excel Built-in Normal">
  <autoFilter ref="A15:K17"/>
  <sortState ref="A16:K17">
    <sortCondition ref="I15:I17"/>
  </sortState>
  <tableColumns count="11">
    <tableColumn id="1" name="No" dataDxfId="483" dataCellStyle="Normal 2"/>
    <tableColumn id="2" name="First Name" dataDxfId="482"/>
    <tableColumn id="4" name="Surname" dataDxfId="481" dataCellStyle="Normal 2"/>
    <tableColumn id="5" name="Club" dataDxfId="480" dataCellStyle="Normal 2"/>
    <tableColumn id="6" name="Run 1" dataDxfId="479" dataCellStyle="Excel Built-in Normal"/>
    <tableColumn id="10" name="Run 2" dataDxfId="478" dataCellStyle="Excel Built-in Normal"/>
    <tableColumn id="8" name="Run 3" dataDxfId="477" dataCellStyle="Excel Built-in Normal"/>
    <tableColumn id="11" name="TOTAL" dataDxfId="476" dataCellStyle="Excel Built-in Normal"/>
    <tableColumn id="16" name="POS" dataDxfId="475" dataCellStyle="Excel Built-in Normal"/>
    <tableColumn id="3" name="Column1" dataDxfId="474" dataCellStyle="Excel Built-in Normal"/>
    <tableColumn id="7" name="R&amp;C" dataDxfId="473" dataCellStyle="Excel Built-in Normal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51" name="Table151739623122132385052" displayName="Table151739623122132385052" ref="A20:K24" totalsRowShown="0" headerRowDxfId="472" dataDxfId="470" headerRowBorderDxfId="471" tableBorderDxfId="469" totalsRowBorderDxfId="468" headerRowCellStyle="Normal 2" dataCellStyle="Excel Built-in Normal">
  <autoFilter ref="A20:K24"/>
  <sortState ref="A21:K24">
    <sortCondition ref="I20:I24"/>
  </sortState>
  <tableColumns count="11">
    <tableColumn id="1" name="No" dataDxfId="467" dataCellStyle="Normal 2"/>
    <tableColumn id="2" name="First Name" dataDxfId="466"/>
    <tableColumn id="4" name="Surname" dataDxfId="465" dataCellStyle="Normal 2"/>
    <tableColumn id="5" name="Club" dataDxfId="464" dataCellStyle="Normal 2"/>
    <tableColumn id="6" name="Run 1" dataDxfId="463" dataCellStyle="Excel Built-in Normal"/>
    <tableColumn id="10" name="Run 2" dataDxfId="462" dataCellStyle="Excel Built-in Normal"/>
    <tableColumn id="8" name="Run 3" dataDxfId="461" dataCellStyle="Excel Built-in Normal"/>
    <tableColumn id="11" name="TOTAL" dataDxfId="460" dataCellStyle="Excel Built-in Normal"/>
    <tableColumn id="16" name="POS" dataDxfId="459" dataCellStyle="Excel Built-in Normal"/>
    <tableColumn id="3" name="Column1" dataDxfId="458" dataCellStyle="Excel Built-in Normal"/>
    <tableColumn id="7" name="R&amp;C" dataDxfId="457" dataCellStyle="Excel Built-in Normal"/>
  </tableColumns>
  <tableStyleInfo name="TableStyleMedium5" showFirstColumn="0" showLastColumn="0" showRowStripes="1" showColumnStripes="0"/>
</table>
</file>

<file path=xl/tables/table36.xml><?xml version="1.0" encoding="utf-8"?>
<table xmlns="http://schemas.openxmlformats.org/spreadsheetml/2006/main" id="60" name="Table15173962312213238505261" displayName="Table15173962312213238505261" ref="A27:K30" totalsRowShown="0" headerRowDxfId="456" dataDxfId="454" headerRowBorderDxfId="455" tableBorderDxfId="453" totalsRowBorderDxfId="452" headerRowCellStyle="Normal 2" dataCellStyle="Excel Built-in Normal">
  <autoFilter ref="A27:K30"/>
  <sortState ref="A28:K30">
    <sortCondition ref="I27:I30"/>
  </sortState>
  <tableColumns count="11">
    <tableColumn id="1" name="No" dataDxfId="451" dataCellStyle="Normal 2"/>
    <tableColumn id="2" name="First Name" dataDxfId="450"/>
    <tableColumn id="4" name="Surname" dataDxfId="449" dataCellStyle="Normal 2"/>
    <tableColumn id="5" name="Club" dataDxfId="448" dataCellStyle="Normal 2"/>
    <tableColumn id="6" name="Run 1" dataDxfId="447" dataCellStyle="Excel Built-in Normal"/>
    <tableColumn id="10" name="Run 2" dataDxfId="446" dataCellStyle="Excel Built-in Normal"/>
    <tableColumn id="8" name="Run 3" dataDxfId="445" dataCellStyle="Excel Built-in Normal"/>
    <tableColumn id="11" name="TOTAL" dataDxfId="444" dataCellStyle="Excel Built-in Normal"/>
    <tableColumn id="16" name="POS" dataDxfId="443" dataCellStyle="Excel Built-in Normal"/>
    <tableColumn id="3" name="Column1" dataDxfId="442" dataCellStyle="Excel Built-in Normal"/>
    <tableColumn id="7" name="R&amp;C" dataDxfId="441" dataCellStyle="Excel Built-in Normal"/>
  </tableColumns>
  <tableStyleInfo name="TableStyleMedium5" showFirstColumn="0" showLastColumn="0" showRowStripes="1" showColumnStripes="0"/>
</table>
</file>

<file path=xl/tables/table37.xml><?xml version="1.0" encoding="utf-8"?>
<table xmlns="http://schemas.openxmlformats.org/spreadsheetml/2006/main" id="52" name="Table1517396231221324453" displayName="Table1517396231221324453" ref="A2:K3" totalsRowShown="0" headerRowDxfId="417" dataDxfId="415" headerRowBorderDxfId="416" tableBorderDxfId="414" totalsRowBorderDxfId="413" headerRowCellStyle="Normal 2" dataCellStyle="Excel Built-in Normal">
  <autoFilter ref="A2:K3"/>
  <tableColumns count="11">
    <tableColumn id="1" name="No" dataDxfId="412" dataCellStyle="Normal 2"/>
    <tableColumn id="2" name="First Name" dataDxfId="411"/>
    <tableColumn id="4" name="Surname" dataDxfId="410" dataCellStyle="Normal 2"/>
    <tableColumn id="5" name="Club" dataDxfId="409" dataCellStyle="Normal 2"/>
    <tableColumn id="6" name="Run 1" dataDxfId="408" dataCellStyle="Excel Built-in Normal"/>
    <tableColumn id="10" name="Run 2" dataDxfId="407" dataCellStyle="Excel Built-in Normal"/>
    <tableColumn id="8" name="Run 3" dataDxfId="406" dataCellStyle="Excel Built-in Normal"/>
    <tableColumn id="11" name="TOTAL" dataDxfId="405" dataCellStyle="Excel Built-in Normal"/>
    <tableColumn id="16" name="POS" dataDxfId="404" dataCellStyle="Excel Built-in Normal"/>
    <tableColumn id="3" name="Column1" dataDxfId="403" dataCellStyle="Excel Built-in Normal"/>
    <tableColumn id="7" name="R&amp;C" dataDxfId="402" dataCellStyle="Excel Built-in Normal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56" name="Table151739623122132385057" displayName="Table151739623122132385057" ref="A6:K9" totalsRowShown="0" headerRowDxfId="401" dataDxfId="399" headerRowBorderDxfId="400" tableBorderDxfId="398" totalsRowBorderDxfId="397" headerRowCellStyle="Normal 2" dataCellStyle="Excel Built-in Normal">
  <autoFilter ref="A6:K9"/>
  <sortState ref="A7:K9">
    <sortCondition ref="I6:I9"/>
  </sortState>
  <tableColumns count="11">
    <tableColumn id="1" name="No" dataDxfId="396" dataCellStyle="Normal 2"/>
    <tableColumn id="2" name="First Name" dataDxfId="395"/>
    <tableColumn id="4" name="Surname" dataDxfId="394" dataCellStyle="Normal 2"/>
    <tableColumn id="5" name="Club" dataDxfId="393" dataCellStyle="Normal 2"/>
    <tableColumn id="6" name="Run 1" dataDxfId="392" dataCellStyle="Excel Built-in Normal"/>
    <tableColumn id="10" name="Run 2" dataDxfId="391" dataCellStyle="Excel Built-in Normal"/>
    <tableColumn id="8" name="Run 3" dataDxfId="390" dataCellStyle="Excel Built-in Normal"/>
    <tableColumn id="11" name="TOTAL" dataDxfId="389" dataCellStyle="Excel Built-in Normal"/>
    <tableColumn id="16" name="POS" dataDxfId="388" dataCellStyle="Excel Built-in Normal"/>
    <tableColumn id="3" name="Column1" dataDxfId="387" dataCellStyle="Excel Built-in Normal"/>
    <tableColumn id="7" name="R&amp;C" dataDxfId="386" dataCellStyle="Excel Built-in Normal"/>
  </tableColumns>
  <tableStyleInfo name="TableStyleMedium5" showFirstColumn="0" showLastColumn="0" showRowStripes="1" showColumnStripes="0"/>
</table>
</file>

<file path=xl/tables/table39.xml><?xml version="1.0" encoding="utf-8"?>
<table xmlns="http://schemas.openxmlformats.org/spreadsheetml/2006/main" id="57" name="Table151739623122132445358" displayName="Table151739623122132445358" ref="A12:K16" totalsRowShown="0" headerRowDxfId="385" dataDxfId="383" headerRowBorderDxfId="384" tableBorderDxfId="382" totalsRowBorderDxfId="381" headerRowCellStyle="Normal 2" dataCellStyle="Excel Built-in Normal">
  <autoFilter ref="A12:K16"/>
  <sortState ref="A13:K16">
    <sortCondition ref="I12:I16"/>
  </sortState>
  <tableColumns count="11">
    <tableColumn id="1" name="No" dataDxfId="380" dataCellStyle="Normal 2"/>
    <tableColumn id="2" name="First Name" dataDxfId="379"/>
    <tableColumn id="4" name="Surname" dataDxfId="378" dataCellStyle="Normal 2"/>
    <tableColumn id="5" name="Club" dataDxfId="377" dataCellStyle="Normal 2"/>
    <tableColumn id="6" name="Run 1" dataDxfId="376" dataCellStyle="Excel Built-in Normal"/>
    <tableColumn id="10" name="Run 2" dataDxfId="375" dataCellStyle="Excel Built-in Normal"/>
    <tableColumn id="8" name="Run 3" dataDxfId="374" dataCellStyle="Excel Built-in Normal"/>
    <tableColumn id="11" name="TOTAL" dataDxfId="373" dataCellStyle="Excel Built-in Normal"/>
    <tableColumn id="16" name="POS" dataDxfId="372" dataCellStyle="Excel Built-in Normal"/>
    <tableColumn id="3" name="Column1" dataDxfId="371" dataCellStyle="Excel Built-in Normal"/>
    <tableColumn id="7" name="R&amp;C" dataDxfId="370" dataCellStyle="Excel Built-in Norm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1" name="Table15173962" displayName="Table15173962" ref="A2:I14" totalsRowShown="0" headerRowDxfId="1093" dataDxfId="1091" headerRowBorderDxfId="1092" tableBorderDxfId="1090" totalsRowBorderDxfId="1089" headerRowCellStyle="Normal 2" dataCellStyle="Excel Built-in Normal">
  <autoFilter ref="A2:I14"/>
  <sortState ref="A3:I14">
    <sortCondition ref="I2:I14"/>
  </sortState>
  <tableColumns count="9">
    <tableColumn id="1" name="No" dataDxfId="1088" dataCellStyle="Normal 2"/>
    <tableColumn id="2" name="First Name" dataDxfId="1087"/>
    <tableColumn id="4" name="Surname" dataDxfId="1086" dataCellStyle="Normal 2"/>
    <tableColumn id="5" name="Club" dataDxfId="1085" dataCellStyle="Normal 2"/>
    <tableColumn id="6" name="Run 1" dataDxfId="1084" dataCellStyle="Excel Built-in Normal"/>
    <tableColumn id="10" name="Run 2" dataDxfId="1083" dataCellStyle="Excel Built-in Normal"/>
    <tableColumn id="8" name="Run 3" dataDxfId="1082" dataCellStyle="Excel Built-in Normal"/>
    <tableColumn id="11" name="TOTAL" dataDxfId="1081" dataCellStyle="Excel Built-in Normal"/>
    <tableColumn id="16" name="POS" dataDxfId="1080" dataCellStyle="Excel Built-in Normal"/>
  </tableColumns>
  <tableStyleInfo name="TableStyleMedium19" showFirstColumn="0" showLastColumn="0" showRowStripes="1" showColumnStripes="0"/>
</table>
</file>

<file path=xl/tables/table40.xml><?xml version="1.0" encoding="utf-8"?>
<table xmlns="http://schemas.openxmlformats.org/spreadsheetml/2006/main" id="62" name="Table15173962312213238505763" displayName="Table15173962312213238505763" ref="A19:K25" totalsRowShown="0" headerRowDxfId="369" dataDxfId="367" headerRowBorderDxfId="368" tableBorderDxfId="366" totalsRowBorderDxfId="365" headerRowCellStyle="Normal 2" dataCellStyle="Excel Built-in Normal">
  <autoFilter ref="A19:K25"/>
  <sortState ref="A20:K25">
    <sortCondition ref="I19:I25"/>
  </sortState>
  <tableColumns count="11">
    <tableColumn id="1" name="No" dataDxfId="364" dataCellStyle="Normal 2"/>
    <tableColumn id="2" name="First Name" dataDxfId="363"/>
    <tableColumn id="4" name="Surname" dataDxfId="362" dataCellStyle="Normal 2"/>
    <tableColumn id="5" name="Club" dataDxfId="361" dataCellStyle="Normal 2"/>
    <tableColumn id="6" name="Run 1" dataDxfId="360" dataCellStyle="Excel Built-in Normal"/>
    <tableColumn id="10" name="Run 2" dataDxfId="359" dataCellStyle="Excel Built-in Normal"/>
    <tableColumn id="8" name="Run 3" dataDxfId="358" dataCellStyle="Excel Built-in Normal"/>
    <tableColumn id="11" name="TOTAL" dataDxfId="357" dataCellStyle="Excel Built-in Normal"/>
    <tableColumn id="16" name="POS" dataDxfId="356" dataCellStyle="Excel Built-in Normal"/>
    <tableColumn id="3" name="Column1" dataDxfId="355" dataCellStyle="Excel Built-in Normal"/>
    <tableColumn id="7" name="R&amp;C" dataDxfId="354" dataCellStyle="Excel Built-in Normal"/>
  </tableColumns>
  <tableStyleInfo name="TableStyleMedium5" showFirstColumn="0" showLastColumn="0" showRowStripes="1" showColumnStripes="0"/>
</table>
</file>

<file path=xl/tables/table41.xml><?xml version="1.0" encoding="utf-8"?>
<table xmlns="http://schemas.openxmlformats.org/spreadsheetml/2006/main" id="63" name="Table151739623122132445364" displayName="Table151739623122132445364" ref="A2:K3" totalsRowShown="0" headerRowDxfId="340" dataDxfId="338" headerRowBorderDxfId="339" tableBorderDxfId="337" totalsRowBorderDxfId="336" headerRowCellStyle="Normal 2" dataCellStyle="Excel Built-in Normal">
  <autoFilter ref="A2:K3"/>
  <tableColumns count="11">
    <tableColumn id="1" name="No" dataDxfId="335" dataCellStyle="Normal 2"/>
    <tableColumn id="2" name="First Name" dataDxfId="334"/>
    <tableColumn id="4" name="Surname" dataDxfId="333" dataCellStyle="Normal 2"/>
    <tableColumn id="5" name="Club" dataDxfId="332" dataCellStyle="Normal 2"/>
    <tableColumn id="6" name="Run 1" dataDxfId="331" dataCellStyle="Excel Built-in Normal"/>
    <tableColumn id="10" name="Run 2" dataDxfId="330" dataCellStyle="Excel Built-in Normal"/>
    <tableColumn id="8" name="Run 3" dataDxfId="329" dataCellStyle="Excel Built-in Normal"/>
    <tableColumn id="11" name="TOTAL" dataDxfId="328" dataCellStyle="Excel Built-in Normal"/>
    <tableColumn id="16" name="POS" dataDxfId="327" dataCellStyle="Excel Built-in Normal"/>
    <tableColumn id="3" name="Column1" dataDxfId="326" dataCellStyle="Excel Built-in Normal"/>
    <tableColumn id="7" name="R&amp;C" dataDxfId="325" dataCellStyle="Excel Built-in Normal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70" name="Table15173962312213238505771" displayName="Table15173962312213238505771" ref="A6:K8" totalsRowShown="0" headerRowDxfId="324" dataDxfId="322" headerRowBorderDxfId="323" tableBorderDxfId="321" totalsRowBorderDxfId="320" headerRowCellStyle="Normal 2" dataCellStyle="Excel Built-in Normal">
  <autoFilter ref="A6:K8"/>
  <sortState ref="A7:K8">
    <sortCondition ref="I6:I8"/>
  </sortState>
  <tableColumns count="11">
    <tableColumn id="1" name="No" dataDxfId="319" dataCellStyle="Normal 2"/>
    <tableColumn id="2" name="First Name" dataDxfId="318"/>
    <tableColumn id="4" name="Surname" dataDxfId="317" dataCellStyle="Normal 2"/>
    <tableColumn id="5" name="Club" dataDxfId="316" dataCellStyle="Normal 2"/>
    <tableColumn id="6" name="Run 1" dataDxfId="315" dataCellStyle="Excel Built-in Normal"/>
    <tableColumn id="10" name="Run 2" dataDxfId="314" dataCellStyle="Excel Built-in Normal"/>
    <tableColumn id="8" name="Run 3" dataDxfId="313" dataCellStyle="Excel Built-in Normal"/>
    <tableColumn id="11" name="TOTAL" dataDxfId="312" dataCellStyle="Excel Built-in Normal"/>
    <tableColumn id="16" name="POS" dataDxfId="311" dataCellStyle="Excel Built-in Normal"/>
    <tableColumn id="3" name="Column1" dataDxfId="310" dataCellStyle="Excel Built-in Normal"/>
    <tableColumn id="7" name="R&amp;C" dataDxfId="309" dataCellStyle="Excel Built-in Normal"/>
  </tableColumns>
  <tableStyleInfo name="TableStyleMedium5" showFirstColumn="0" showLastColumn="0" showRowStripes="1" showColumnStripes="0"/>
</table>
</file>

<file path=xl/tables/table43.xml><?xml version="1.0" encoding="utf-8"?>
<table xmlns="http://schemas.openxmlformats.org/spreadsheetml/2006/main" id="71" name="Table15173962312213244536472" displayName="Table15173962312213244536472" ref="A2:K4" totalsRowShown="0" headerRowDxfId="278" dataDxfId="276" headerRowBorderDxfId="277" tableBorderDxfId="275" totalsRowBorderDxfId="274" headerRowCellStyle="Normal 2" dataCellStyle="Excel Built-in Normal">
  <autoFilter ref="A2:K4"/>
  <sortState ref="A3:K4">
    <sortCondition ref="I2:I4"/>
  </sortState>
  <tableColumns count="11">
    <tableColumn id="1" name="No" dataDxfId="273" dataCellStyle="Normal 2"/>
    <tableColumn id="2" name="First Name" dataDxfId="272"/>
    <tableColumn id="4" name="Surname" dataDxfId="271" dataCellStyle="Normal 2"/>
    <tableColumn id="5" name="Club" dataDxfId="270" dataCellStyle="Normal 2"/>
    <tableColumn id="6" name="Run 1" dataDxfId="269" dataCellStyle="Excel Built-in Normal"/>
    <tableColumn id="10" name="Run 2" dataDxfId="268" dataCellStyle="Excel Built-in Normal"/>
    <tableColumn id="8" name="Run 3" dataDxfId="267" dataCellStyle="Excel Built-in Normal"/>
    <tableColumn id="11" name="TOTAL" dataDxfId="266" dataCellStyle="Excel Built-in Normal"/>
    <tableColumn id="16" name="POS" dataDxfId="265" dataCellStyle="Excel Built-in Normal"/>
    <tableColumn id="3" name="Column1" dataDxfId="264" dataCellStyle="Excel Built-in Normal"/>
    <tableColumn id="7" name="R&amp;C" dataDxfId="263" dataCellStyle="Excel Built-in Normal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72" name="Table1517396231221323850577173" displayName="Table1517396231221323850577173" ref="A7:K8" totalsRowShown="0" headerRowDxfId="262" dataDxfId="260" headerRowBorderDxfId="261" tableBorderDxfId="259" totalsRowBorderDxfId="258" headerRowCellStyle="Normal 2" dataCellStyle="Excel Built-in Normal">
  <autoFilter ref="A7:K8"/>
  <tableColumns count="11">
    <tableColumn id="1" name="No" dataDxfId="257" dataCellStyle="Normal 2"/>
    <tableColumn id="2" name="First Name" dataDxfId="256"/>
    <tableColumn id="4" name="Surname" dataDxfId="255" dataCellStyle="Normal 2"/>
    <tableColumn id="5" name="Club" dataDxfId="254" dataCellStyle="Normal 2"/>
    <tableColumn id="6" name="Run 1" dataDxfId="253" dataCellStyle="Excel Built-in Normal"/>
    <tableColumn id="10" name="Run 2" dataDxfId="252" dataCellStyle="Excel Built-in Normal"/>
    <tableColumn id="8" name="Run 3" dataDxfId="251" dataCellStyle="Excel Built-in Normal"/>
    <tableColumn id="11" name="TOTAL" dataDxfId="250" dataCellStyle="Excel Built-in Normal">
      <calculatedColumnFormula>SUM(Table1517396231221323850577173[Run 3],Table1517396231221323850577173[Run 2],Table1517396231221323850577173[Run 1])</calculatedColumnFormula>
    </tableColumn>
    <tableColumn id="16" name="POS" dataDxfId="249" dataCellStyle="Excel Built-in Normal"/>
    <tableColumn id="3" name="Column1" dataDxfId="248" dataCellStyle="Excel Built-in Normal"/>
    <tableColumn id="7" name="R&amp;C" dataDxfId="247" dataCellStyle="Excel Built-in Normal"/>
  </tableColumns>
  <tableStyleInfo name="TableStyleMedium5" showFirstColumn="0" showLastColumn="0" showRowStripes="1" showColumnStripes="0"/>
</table>
</file>

<file path=xl/tables/table45.xml><?xml version="1.0" encoding="utf-8"?>
<table xmlns="http://schemas.openxmlformats.org/spreadsheetml/2006/main" id="73" name="Table151739623122132385057717374" displayName="Table151739623122132385057717374" ref="A11:K12" totalsRowShown="0" headerRowDxfId="246" dataDxfId="244" headerRowBorderDxfId="245" tableBorderDxfId="243" totalsRowBorderDxfId="242" headerRowCellStyle="Normal 2" dataCellStyle="Excel Built-in Normal">
  <autoFilter ref="A11:K12"/>
  <tableColumns count="11">
    <tableColumn id="1" name="No" dataDxfId="241" dataCellStyle="Normal 2"/>
    <tableColumn id="2" name="First Name" dataDxfId="240"/>
    <tableColumn id="4" name="Surname" dataDxfId="239" dataCellStyle="Normal 2"/>
    <tableColumn id="5" name="Club" dataDxfId="238" dataCellStyle="Normal 2"/>
    <tableColumn id="6" name="Run 1" dataDxfId="237" dataCellStyle="Excel Built-in Normal"/>
    <tableColumn id="10" name="Run 2" dataDxfId="236" dataCellStyle="Excel Built-in Normal"/>
    <tableColumn id="8" name="Run 3" dataDxfId="235" dataCellStyle="Excel Built-in Normal"/>
    <tableColumn id="11" name="TOTAL" dataDxfId="234" dataCellStyle="Excel Built-in Normal"/>
    <tableColumn id="16" name="POS" dataDxfId="233" dataCellStyle="Excel Built-in Normal"/>
    <tableColumn id="3" name="Column1" dataDxfId="232" dataCellStyle="Excel Built-in Normal"/>
    <tableColumn id="7" name="R&amp;C" dataDxfId="231" dataCellStyle="Excel Built-in Normal"/>
  </tableColumns>
  <tableStyleInfo name="TableStyleMedium5" showFirstColumn="0" showLastColumn="0" showRowStripes="1" showColumnStripes="0"/>
</table>
</file>

<file path=xl/tables/table46.xml><?xml version="1.0" encoding="utf-8"?>
<table xmlns="http://schemas.openxmlformats.org/spreadsheetml/2006/main" id="75" name="Table15173962312213238505771737476" displayName="Table15173962312213238505771737476" ref="A15:K16" totalsRowShown="0" headerRowDxfId="230" dataDxfId="228" headerRowBorderDxfId="229" tableBorderDxfId="227" totalsRowBorderDxfId="226" headerRowCellStyle="Normal 2" dataCellStyle="Excel Built-in Normal">
  <autoFilter ref="A15:K16"/>
  <tableColumns count="11">
    <tableColumn id="1" name="No" dataDxfId="225" dataCellStyle="Normal 2"/>
    <tableColumn id="2" name="First Name" dataDxfId="224"/>
    <tableColumn id="4" name="Surname" dataDxfId="223" dataCellStyle="Normal 2"/>
    <tableColumn id="5" name="Club" dataDxfId="222" dataCellStyle="Normal 2"/>
    <tableColumn id="6" name="Run 1" dataDxfId="221" dataCellStyle="Excel Built-in Normal"/>
    <tableColumn id="10" name="Run 2" dataDxfId="220" dataCellStyle="Excel Built-in Normal"/>
    <tableColumn id="8" name="Run 3" dataDxfId="219" dataCellStyle="Excel Built-in Normal"/>
    <tableColumn id="11" name="TOTAL" dataDxfId="218" dataCellStyle="Excel Built-in Normal"/>
    <tableColumn id="16" name="POS" dataDxfId="217" dataCellStyle="Excel Built-in Normal"/>
    <tableColumn id="3" name="Column1" dataDxfId="216" dataCellStyle="Excel Built-in Normal"/>
    <tableColumn id="7" name="R&amp;C" dataDxfId="215" dataCellStyle="Excel Built-in Normal"/>
  </tableColumns>
  <tableStyleInfo name="TableStyleMedium5" showFirstColumn="0" showLastColumn="0" showRowStripes="1" showColumnStripes="0"/>
</table>
</file>

<file path=xl/tables/table47.xml><?xml version="1.0" encoding="utf-8"?>
<table xmlns="http://schemas.openxmlformats.org/spreadsheetml/2006/main" id="76" name="Table15173962312213238505771737577" displayName="Table15173962312213238505771737577" ref="A19:K20" totalsRowShown="0" headerRowDxfId="214" dataDxfId="212" headerRowBorderDxfId="213" tableBorderDxfId="211" totalsRowBorderDxfId="210" headerRowCellStyle="Normal 2" dataCellStyle="Excel Built-in Normal">
  <autoFilter ref="A19:K20"/>
  <tableColumns count="11">
    <tableColumn id="1" name="No" dataDxfId="209" dataCellStyle="Normal 2"/>
    <tableColumn id="2" name="First Name" dataDxfId="208"/>
    <tableColumn id="4" name="Surname" dataDxfId="207" dataCellStyle="Normal 2"/>
    <tableColumn id="5" name="Club" dataDxfId="206" dataCellStyle="Normal 2"/>
    <tableColumn id="6" name="Run 1" dataDxfId="205" dataCellStyle="Excel Built-in Normal"/>
    <tableColumn id="10" name="Run 2" dataDxfId="204" dataCellStyle="Excel Built-in Normal"/>
    <tableColumn id="8" name="Run 3" dataDxfId="203" dataCellStyle="Excel Built-in Normal"/>
    <tableColumn id="11" name="TOTAL" dataDxfId="202" dataCellStyle="Excel Built-in Normal"/>
    <tableColumn id="16" name="POS" dataDxfId="201" dataCellStyle="Excel Built-in Normal"/>
    <tableColumn id="3" name="Column1" dataDxfId="200" dataCellStyle="Excel Built-in Normal"/>
    <tableColumn id="7" name="R&amp;C" dataDxfId="199" dataCellStyle="Excel Built-in Normal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77" name="Table1517396231221323850577173747678" displayName="Table1517396231221323850577173747678" ref="A23:K24" totalsRowShown="0" headerRowDxfId="198" dataDxfId="196" headerRowBorderDxfId="197" tableBorderDxfId="195" totalsRowBorderDxfId="194" headerRowCellStyle="Normal 2" dataCellStyle="Excel Built-in Normal">
  <autoFilter ref="A23:K24"/>
  <tableColumns count="11">
    <tableColumn id="1" name="No" dataDxfId="193" dataCellStyle="Normal 2"/>
    <tableColumn id="2" name="First Name" dataDxfId="192"/>
    <tableColumn id="4" name="Surname" dataDxfId="191" dataCellStyle="Normal 2"/>
    <tableColumn id="5" name="Club" dataDxfId="190" dataCellStyle="Normal 2"/>
    <tableColumn id="6" name="Run 1" dataDxfId="189" dataCellStyle="Excel Built-in Normal"/>
    <tableColumn id="10" name="Run 2" dataDxfId="188" dataCellStyle="Excel Built-in Normal"/>
    <tableColumn id="8" name="Run 3" dataDxfId="187" dataCellStyle="Excel Built-in Normal"/>
    <tableColumn id="11" name="TOTAL" dataDxfId="186" dataCellStyle="Excel Built-in Normal"/>
    <tableColumn id="16" name="POS" dataDxfId="185" dataCellStyle="Excel Built-in Normal"/>
    <tableColumn id="3" name="Column1" dataDxfId="184" dataCellStyle="Excel Built-in Normal"/>
    <tableColumn id="7" name="R&amp;C" dataDxfId="183" dataCellStyle="Excel Built-in Normal"/>
  </tableColumns>
  <tableStyleInfo name="TableStyleMedium5" showFirstColumn="0" showLastColumn="0" showRowStripes="1" showColumnStripes="0"/>
</table>
</file>

<file path=xl/tables/table49.xml><?xml version="1.0" encoding="utf-8"?>
<table xmlns="http://schemas.openxmlformats.org/spreadsheetml/2006/main" id="78" name="Table15173962312213244536479" displayName="Table15173962312213244536479" ref="A2:L5" totalsRowShown="0" headerRowDxfId="152" dataDxfId="150" headerRowBorderDxfId="151" tableBorderDxfId="149" totalsRowBorderDxfId="148" headerRowCellStyle="Normal 2" dataCellStyle="Excel Built-in Normal">
  <autoFilter ref="A2:L5"/>
  <sortState ref="A3:L5">
    <sortCondition ref="L2:L5"/>
  </sortState>
  <tableColumns count="12">
    <tableColumn id="1" name="No" dataDxfId="147" dataCellStyle="Normal 2"/>
    <tableColumn id="2" name="First Name" dataDxfId="146"/>
    <tableColumn id="4" name="Surname" dataDxfId="145" dataCellStyle="Normal 2"/>
    <tableColumn id="5" name="Club" dataDxfId="144" dataCellStyle="Normal 2"/>
    <tableColumn id="8" name="Execution" dataDxfId="143" dataCellStyle="Excel Built-in Normal"/>
    <tableColumn id="9" name="Tariff" dataDxfId="142" dataCellStyle="Excel Built-in Normal"/>
    <tableColumn id="10" name="Run 1" dataDxfId="141" dataCellStyle="Excel Built-in Normal">
      <calculatedColumnFormula>SUM(Table15173962312213244536479[[#This Row],[Tariff]],Table15173962312213244536479[[#This Row],[Execution]])</calculatedColumnFormula>
    </tableColumn>
    <tableColumn id="11" name="Execution2" dataDxfId="140" dataCellStyle="Excel Built-in Normal"/>
    <tableColumn id="12" name="Tariff2" dataDxfId="139" dataCellStyle="Excel Built-in Normal"/>
    <tableColumn id="13" name="Run 2" dataDxfId="138" dataCellStyle="Excel Built-in Normal">
      <calculatedColumnFormula>SUM(Table15173962312213244536479[[#This Row],[Tariff2]],Table15173962312213244536479[[#This Row],[Execution2]])</calculatedColumnFormula>
    </tableColumn>
    <tableColumn id="14" name="TOTAL" dataDxfId="137" dataCellStyle="Excel Built-in Normal">
      <calculatedColumnFormula>SUM(Table15173962312213244536479[[#This Row],[Run 2]],Table15173962312213244536479[[#This Row],[Run 1]])</calculatedColumnFormula>
    </tableColumn>
    <tableColumn id="15" name="PO" dataDxfId="136" dataCellStyle="Excel Built-in Normal">
      <calculatedColumnFormula>SUMPRODUCT((K$3:K$5&gt;K3)/COUNTIF(K$3:K$5,K$3:K$5&amp;""))+1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4" name="Table1517396265" displayName="Table1517396265" ref="A17:I18" totalsRowShown="0" headerRowDxfId="1079" dataDxfId="1077" headerRowBorderDxfId="1078" tableBorderDxfId="1076" totalsRowBorderDxfId="1075" headerRowCellStyle="Normal 2" dataCellStyle="Excel Built-in Normal">
  <autoFilter ref="A17:I18"/>
  <tableColumns count="9">
    <tableColumn id="1" name="No" dataDxfId="1074" dataCellStyle="Normal 2"/>
    <tableColumn id="2" name="First Name" dataDxfId="1073"/>
    <tableColumn id="4" name="Surname" dataDxfId="1072" dataCellStyle="Normal 2"/>
    <tableColumn id="5" name="Club" dataDxfId="1071" dataCellStyle="Normal 2"/>
    <tableColumn id="6" name="Run 1" dataDxfId="1070" dataCellStyle="Excel Built-in Normal"/>
    <tableColumn id="10" name="Run 2" dataDxfId="1069" dataCellStyle="Excel Built-in Normal"/>
    <tableColumn id="8" name="Run 3" dataDxfId="1068" dataCellStyle="Excel Built-in Normal"/>
    <tableColumn id="11" name="TOTAL" dataDxfId="1067" dataCellStyle="Excel Built-in Normal"/>
    <tableColumn id="16" name="POS" dataDxfId="1066" dataCellStyle="Excel Built-in Normal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79" name="Table1517396231221323850577180" displayName="Table1517396231221323850577180" ref="A8:L11" totalsRowShown="0" headerRowDxfId="135" dataDxfId="133" headerRowBorderDxfId="134" tableBorderDxfId="132" totalsRowBorderDxfId="131" headerRowCellStyle="Normal 2" dataCellStyle="Excel Built-in Normal">
  <autoFilter ref="A8:L11"/>
  <sortState ref="A9:L11">
    <sortCondition ref="L8:L11"/>
  </sortState>
  <tableColumns count="12">
    <tableColumn id="1" name="No" dataDxfId="130" dataCellStyle="Normal 2"/>
    <tableColumn id="2" name="First Name" dataDxfId="129"/>
    <tableColumn id="4" name="Surname" dataDxfId="128" dataCellStyle="Normal 2"/>
    <tableColumn id="5" name="Club" dataDxfId="127" dataCellStyle="Normal 2"/>
    <tableColumn id="8" name="Execution" dataDxfId="126" dataCellStyle="Excel Built-in Normal"/>
    <tableColumn id="9" name="Tariff" dataDxfId="125" dataCellStyle="Excel Built-in Normal"/>
    <tableColumn id="10" name="Run 1" dataDxfId="124" dataCellStyle="Excel Built-in Normal">
      <calculatedColumnFormula>SUM(Table1517396231221323850577180[[#This Row],[Tariff]],Table1517396231221323850577180[[#This Row],[Execution]])</calculatedColumnFormula>
    </tableColumn>
    <tableColumn id="11" name="Execution2" dataDxfId="123" dataCellStyle="Excel Built-in Normal"/>
    <tableColumn id="12" name="Tariff2" dataDxfId="122" dataCellStyle="Excel Built-in Normal"/>
    <tableColumn id="13" name="Run 2" dataDxfId="121" dataCellStyle="Excel Built-in Normal">
      <calculatedColumnFormula>SUM(Table1517396231221323850577180[[#This Row],[Tariff2]],Table1517396231221323850577180[[#This Row],[Execution2]])</calculatedColumnFormula>
    </tableColumn>
    <tableColumn id="14" name="TOTAL" dataDxfId="120" dataCellStyle="Excel Built-in Normal">
      <calculatedColumnFormula>SUM(Table1517396231221323850577180[[#This Row],[Run 2]],Table1517396231221323850577180[[#This Row],[Run 1]])</calculatedColumnFormula>
    </tableColumn>
    <tableColumn id="15" name="PO" dataDxfId="119" dataCellStyle="Excel Built-in Normal">
      <calculatedColumnFormula>SUMPRODUCT((K$9:K$11&gt;K9)/COUNTIF(K$9:K$11,K$9:K$11&amp;""))+1</calculatedColumnFormula>
    </tableColumn>
  </tableColumns>
  <tableStyleInfo name="TableStyleMedium5" showFirstColumn="0" showLastColumn="0" showRowStripes="1" showColumnStripes="0"/>
</table>
</file>

<file path=xl/tables/table51.xml><?xml version="1.0" encoding="utf-8"?>
<table xmlns="http://schemas.openxmlformats.org/spreadsheetml/2006/main" id="80" name="Table1517396231221324453647981" displayName="Table1517396231221324453647981" ref="A14:L17" totalsRowShown="0" headerRowDxfId="118" dataDxfId="116" headerRowBorderDxfId="117" tableBorderDxfId="115" totalsRowBorderDxfId="114" headerRowCellStyle="Normal 2" dataCellStyle="Excel Built-in Normal">
  <autoFilter ref="A14:L17"/>
  <sortState ref="A15:L17">
    <sortCondition ref="L14:L17"/>
  </sortState>
  <tableColumns count="12">
    <tableColumn id="1" name="No" dataDxfId="113" dataCellStyle="Normal 2"/>
    <tableColumn id="2" name="First Name" dataDxfId="112"/>
    <tableColumn id="4" name="Surname" dataDxfId="111" dataCellStyle="Normal 2"/>
    <tableColumn id="5" name="Club" dataDxfId="110" dataCellStyle="Normal 2"/>
    <tableColumn id="8" name="Execution" dataDxfId="109" dataCellStyle="Excel Built-in Normal"/>
    <tableColumn id="9" name="Tariff" dataDxfId="108" dataCellStyle="Excel Built-in Normal"/>
    <tableColumn id="10" name="Run 1" dataDxfId="107" dataCellStyle="Excel Built-in Normal">
      <calculatedColumnFormula>SUM(Table1517396231221324453647981[[#This Row],[Tariff]],Table1517396231221324453647981[[#This Row],[Execution]])</calculatedColumnFormula>
    </tableColumn>
    <tableColumn id="11" name="Execution2" dataDxfId="106" dataCellStyle="Excel Built-in Normal"/>
    <tableColumn id="12" name="Tariff2" dataDxfId="105" dataCellStyle="Excel Built-in Normal"/>
    <tableColumn id="13" name="Run 2" dataDxfId="104" dataCellStyle="Excel Built-in Normal">
      <calculatedColumnFormula>SUM(Table1517396231221324453647981[[#This Row],[Tariff2]],Table1517396231221324453647981[[#This Row],[Execution2]])</calculatedColumnFormula>
    </tableColumn>
    <tableColumn id="14" name="TOTAL" dataDxfId="103" dataCellStyle="Excel Built-in Normal">
      <calculatedColumnFormula>SUM(Table1517396231221324453647981[[#This Row],[Run 2]],Table1517396231221324453647981[[#This Row],[Run 1]])</calculatedColumnFormula>
    </tableColumn>
    <tableColumn id="15" name="PO" dataDxfId="102" dataCellStyle="Excel Built-in Normal">
      <calculatedColumnFormula>SUMPRODUCT((K$15:K$17&gt;K15)/COUNTIF(K$15:K$17,K$15:K$17&amp;""))+1</calculatedColumnFormula>
    </tableColumn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81" name="Table151739623122132385057718082" displayName="Table151739623122132385057718082" ref="A20:L24" totalsRowShown="0" headerRowDxfId="101" dataDxfId="99" headerRowBorderDxfId="100" tableBorderDxfId="98" totalsRowBorderDxfId="97" headerRowCellStyle="Normal 2" dataCellStyle="Excel Built-in Normal">
  <autoFilter ref="A20:L24"/>
  <sortState ref="A21:L24">
    <sortCondition ref="L20:L24"/>
  </sortState>
  <tableColumns count="12">
    <tableColumn id="1" name="No" dataDxfId="96" dataCellStyle="Normal 2"/>
    <tableColumn id="2" name="First Name" dataDxfId="95"/>
    <tableColumn id="4" name="Surname" dataDxfId="94" dataCellStyle="Normal 2"/>
    <tableColumn id="5" name="Club" dataDxfId="93" dataCellStyle="Normal 2"/>
    <tableColumn id="8" name="Execution" dataDxfId="92" dataCellStyle="Excel Built-in Normal"/>
    <tableColumn id="9" name="Tariff" dataDxfId="91" dataCellStyle="Excel Built-in Normal"/>
    <tableColumn id="10" name="Run 1" dataDxfId="90" dataCellStyle="Excel Built-in Normal">
      <calculatedColumnFormula>SUM(Table151739623122132385057718082[[#This Row],[Tariff]],Table151739623122132385057718082[[#This Row],[Execution]])</calculatedColumnFormula>
    </tableColumn>
    <tableColumn id="11" name="Execution2" dataDxfId="89" dataCellStyle="Excel Built-in Normal"/>
    <tableColumn id="12" name="Tariff2" dataDxfId="88" dataCellStyle="Excel Built-in Normal"/>
    <tableColumn id="13" name="Run 2" dataDxfId="87" dataCellStyle="Excel Built-in Normal">
      <calculatedColumnFormula>SUM(Table151739623122132385057718082[[#This Row],[Tariff2]],Table151739623122132385057718082[[#This Row],[Execution2]])</calculatedColumnFormula>
    </tableColumn>
    <tableColumn id="14" name="TOTAL" dataDxfId="86" dataCellStyle="Excel Built-in Normal">
      <calculatedColumnFormula>SUM(Table151739623122132385057718082[[#This Row],[Run 2]],Table151739623122132385057718082[[#This Row],[Run 1]])</calculatedColumnFormula>
    </tableColumn>
    <tableColumn id="15" name="PO" dataDxfId="85" dataCellStyle="Excel Built-in Normal">
      <calculatedColumnFormula>SUMPRODUCT((K$21:K$24&gt;K21)/COUNTIF(K$21:K$24,K$21:K$24&amp;""))+1</calculatedColumnFormula>
    </tableColumn>
  </tableColumns>
  <tableStyleInfo name="TableStyleMedium5" showFirstColumn="0" showLastColumn="0" showRowStripes="1" showColumnStripes="0"/>
</table>
</file>

<file path=xl/tables/table53.xml><?xml version="1.0" encoding="utf-8"?>
<table xmlns="http://schemas.openxmlformats.org/spreadsheetml/2006/main" id="82" name="Table151739623122132445364798183" displayName="Table151739623122132445364798183" ref="A27:L30" totalsRowShown="0" headerRowDxfId="84" dataDxfId="82" headerRowBorderDxfId="83" tableBorderDxfId="81" totalsRowBorderDxfId="80" headerRowCellStyle="Normal 2" dataCellStyle="Excel Built-in Normal">
  <autoFilter ref="A27:L30"/>
  <sortState ref="A28:L30">
    <sortCondition ref="L27:L30"/>
  </sortState>
  <tableColumns count="12">
    <tableColumn id="1" name="No" dataDxfId="79" dataCellStyle="Normal 2"/>
    <tableColumn id="2" name="First Name" dataDxfId="78"/>
    <tableColumn id="4" name="Surname" dataDxfId="77" dataCellStyle="Normal 2"/>
    <tableColumn id="5" name="Club" dataDxfId="76" dataCellStyle="Normal 2"/>
    <tableColumn id="8" name="Execution" dataDxfId="75" dataCellStyle="Excel Built-in Normal"/>
    <tableColumn id="9" name="Tariff" dataDxfId="74" dataCellStyle="Excel Built-in Normal"/>
    <tableColumn id="10" name="Run 1" dataDxfId="73" dataCellStyle="Excel Built-in Normal">
      <calculatedColumnFormula>SUM(Table151739623122132445364798183[[#This Row],[Tariff]],Table151739623122132445364798183[[#This Row],[Execution]])</calculatedColumnFormula>
    </tableColumn>
    <tableColumn id="11" name="Execution2" dataDxfId="72" dataCellStyle="Excel Built-in Normal"/>
    <tableColumn id="12" name="Tariff2" dataDxfId="71" dataCellStyle="Excel Built-in Normal"/>
    <tableColumn id="13" name="Run 2" dataDxfId="70" dataCellStyle="Excel Built-in Normal">
      <calculatedColumnFormula>SUM(Table151739623122132445364798183[[#This Row],[Tariff2]],Table151739623122132445364798183[[#This Row],[Execution2]])</calculatedColumnFormula>
    </tableColumn>
    <tableColumn id="14" name="TOTAL" dataDxfId="69" dataCellStyle="Excel Built-in Normal">
      <calculatedColumnFormula>SUM(Table151739623122132445364798183[[#This Row],[Run 2]],Table151739623122132445364798183[[#This Row],[Run 1]])</calculatedColumnFormula>
    </tableColumn>
    <tableColumn id="15" name="PO" dataDxfId="68" dataCellStyle="Excel Built-in Normal">
      <calculatedColumnFormula>SUMPRODUCT((K$28:K$30&gt;K28)/COUNTIF(K$28:K$30,K$28:K$30&amp;""))+1</calculatedColumnFormula>
    </tableColumn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83" name="Table15173962312213238505771808284" displayName="Table15173962312213238505771808284" ref="A33:L35" totalsRowShown="0" headerRowDxfId="67" dataDxfId="65" headerRowBorderDxfId="66" tableBorderDxfId="64" totalsRowBorderDxfId="63" headerRowCellStyle="Normal 2" dataCellStyle="Excel Built-in Normal">
  <autoFilter ref="A33:L35"/>
  <sortState ref="A34:L35">
    <sortCondition ref="L33:L35"/>
  </sortState>
  <tableColumns count="12">
    <tableColumn id="1" name="No" dataDxfId="62" dataCellStyle="Normal 2"/>
    <tableColumn id="2" name="First Name" dataDxfId="61"/>
    <tableColumn id="4" name="Surname" dataDxfId="60" dataCellStyle="Normal 2"/>
    <tableColumn id="5" name="Club" dataDxfId="59" dataCellStyle="Normal 2"/>
    <tableColumn id="8" name="Execution" dataDxfId="58" dataCellStyle="Excel Built-in Normal"/>
    <tableColumn id="9" name="Tariff" dataDxfId="57" dataCellStyle="Excel Built-in Normal"/>
    <tableColumn id="10" name="Run 1" dataDxfId="56" dataCellStyle="Excel Built-in Normal">
      <calculatedColumnFormula>SUM(Table15173962312213238505771808284[[#This Row],[Tariff]],Table15173962312213238505771808284[[#This Row],[Execution]])</calculatedColumnFormula>
    </tableColumn>
    <tableColumn id="11" name="Execution2" dataDxfId="55" dataCellStyle="Excel Built-in Normal"/>
    <tableColumn id="12" name="Tariff2" dataDxfId="54" dataCellStyle="Excel Built-in Normal"/>
    <tableColumn id="13" name="Run 2" dataDxfId="53" dataCellStyle="Excel Built-in Normal">
      <calculatedColumnFormula>SUM(Table15173962312213238505771808284[[#This Row],[Tariff2]],Table15173962312213238505771808284[[#This Row],[Execution2]])</calculatedColumnFormula>
    </tableColumn>
    <tableColumn id="14" name="TOTAL" dataDxfId="52" dataCellStyle="Excel Built-in Normal">
      <calculatedColumnFormula>SUM(Table15173962312213238505771808284[[#This Row],[Run 2]],Table15173962312213238505771808284[[#This Row],[Run 1]])</calculatedColumnFormula>
    </tableColumn>
    <tableColumn id="15" name="PO" dataDxfId="51" dataCellStyle="Excel Built-in Normal">
      <calculatedColumnFormula>SUMPRODUCT((K$34:K$35&gt;K34)/COUNTIF(K$34:K$35,K$34:K$35&amp;""))+1</calculatedColumnFormula>
    </tableColumn>
  </tableColumns>
  <tableStyleInfo name="TableStyleMedium5" showFirstColumn="0" showLastColumn="0" showRowStripes="1" showColumnStripes="0"/>
</table>
</file>

<file path=xl/tables/table55.xml><?xml version="1.0" encoding="utf-8"?>
<table xmlns="http://schemas.openxmlformats.org/spreadsheetml/2006/main" id="84" name="Table15173962312213244536479818385" displayName="Table15173962312213244536479818385" ref="A38:L39" totalsRowShown="0" headerRowDxfId="50" dataDxfId="48" headerRowBorderDxfId="49" tableBorderDxfId="47" totalsRowBorderDxfId="46" headerRowCellStyle="Normal 2" dataCellStyle="Excel Built-in Normal">
  <autoFilter ref="A38:L39"/>
  <tableColumns count="12">
    <tableColumn id="1" name="No" dataDxfId="45" dataCellStyle="Normal 2"/>
    <tableColumn id="2" name="First Name" dataDxfId="44"/>
    <tableColumn id="4" name="Surname" dataDxfId="43" dataCellStyle="Normal 2"/>
    <tableColumn id="5" name="Club" dataDxfId="42" dataCellStyle="Normal 2"/>
    <tableColumn id="8" name="Execution" dataDxfId="41" dataCellStyle="Excel Built-in Normal"/>
    <tableColumn id="9" name="Tariff" dataDxfId="40" dataCellStyle="Excel Built-in Normal"/>
    <tableColumn id="10" name="Run 1" dataDxfId="39" dataCellStyle="Excel Built-in Normal">
      <calculatedColumnFormula>SUM(Table15173962312213244536479818385[[#This Row],[Tariff]],Table15173962312213244536479818385[[#This Row],[Execution]])</calculatedColumnFormula>
    </tableColumn>
    <tableColumn id="11" name="Execution2" dataDxfId="38" dataCellStyle="Excel Built-in Normal"/>
    <tableColumn id="12" name="Tariff2" dataDxfId="37" dataCellStyle="Excel Built-in Normal"/>
    <tableColumn id="13" name="Run 2" dataDxfId="36" dataCellStyle="Excel Built-in Normal">
      <calculatedColumnFormula>SUM(Table15173962312213244536479818385[[#This Row],[Tariff2]],Table15173962312213244536479818385[[#This Row],[Execution2]])</calculatedColumnFormula>
    </tableColumn>
    <tableColumn id="14" name="TOTAL" dataDxfId="35" dataCellStyle="Excel Built-in Normal">
      <calculatedColumnFormula>SUM(Table15173962312213244536479818385[[#This Row],[Run 2]],Table15173962312213244536479818385[[#This Row],[Run 1]])</calculatedColumnFormula>
    </tableColumn>
    <tableColumn id="15" name="PO" dataDxfId="34" dataCellStyle="Excel Built-in Normal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85" name="Table1517396231221323850577180828486" displayName="Table1517396231221323850577180828486" ref="A42:L44" totalsRowShown="0" headerRowDxfId="33" dataDxfId="0" headerRowBorderDxfId="32" tableBorderDxfId="31" totalsRowBorderDxfId="30" headerRowCellStyle="Normal 2" dataCellStyle="Excel Built-in Normal">
  <autoFilter ref="A42:L44"/>
  <tableColumns count="12">
    <tableColumn id="1" name="No" dataDxfId="12" dataCellStyle="Normal 2"/>
    <tableColumn id="2" name="First Name" dataDxfId="11"/>
    <tableColumn id="4" name="Surname" dataDxfId="10" dataCellStyle="Normal 2"/>
    <tableColumn id="5" name="Club" dataDxfId="9" dataCellStyle="Normal 2"/>
    <tableColumn id="8" name="Execution" dataDxfId="8" dataCellStyle="Excel Built-in Normal"/>
    <tableColumn id="9" name="Tariff" dataDxfId="7" dataCellStyle="Excel Built-in Normal"/>
    <tableColumn id="10" name="Run 1" dataDxfId="6" dataCellStyle="Excel Built-in Normal">
      <calculatedColumnFormula>SUM(Table1517396231221323850577180828486[[#This Row],[Tariff]],Table1517396231221323850577180828486[[#This Row],[Execution]])</calculatedColumnFormula>
    </tableColumn>
    <tableColumn id="11" name="Execution2" dataDxfId="5" dataCellStyle="Excel Built-in Normal"/>
    <tableColumn id="12" name="Tariff2" dataDxfId="4" dataCellStyle="Excel Built-in Normal"/>
    <tableColumn id="13" name="Run 2" dataDxfId="3" dataCellStyle="Excel Built-in Normal">
      <calculatedColumnFormula>SUM(Table1517396231221323850577180828486[[#This Row],[Tariff2]],Table1517396231221323850577180828486[[#This Row],[Execution2]])</calculatedColumnFormula>
    </tableColumn>
    <tableColumn id="14" name="TOTAL" dataDxfId="2" dataCellStyle="Excel Built-in Normal">
      <calculatedColumnFormula>SUM(Table1517396231221323850577180828486[[#This Row],[Run 2]],Table1517396231221323850577180828486[[#This Row],[Run 1]])</calculatedColumnFormula>
    </tableColumn>
    <tableColumn id="15" name="PO" dataDxfId="1" dataCellStyle="Excel Built-in Normal">
      <calculatedColumnFormula>SUMPRODUCT((K$43:K$44&gt;K43)/COUNTIF(K$43:K$44,K$43:K$44&amp;""))+1</calculatedColumnFormula>
    </tableColumn>
  </tableColumns>
  <tableStyleInfo name="TableStyleMedium5" showFirstColumn="0" showLastColumn="0" showRowStripes="1" showColumnStripes="0"/>
</table>
</file>

<file path=xl/tables/table57.xml><?xml version="1.0" encoding="utf-8"?>
<table xmlns="http://schemas.openxmlformats.org/spreadsheetml/2006/main" id="86" name="Table1517396231221324453647981838587" displayName="Table1517396231221324453647981838587" ref="A47:L50" totalsRowShown="0" headerRowDxfId="29" dataDxfId="27" headerRowBorderDxfId="28" tableBorderDxfId="26" totalsRowBorderDxfId="25" headerRowCellStyle="Normal 2" dataCellStyle="Excel Built-in Normal">
  <autoFilter ref="A47:L50"/>
  <sortState ref="A48:L50">
    <sortCondition ref="L47:L50"/>
  </sortState>
  <tableColumns count="12">
    <tableColumn id="1" name="No" dataDxfId="24" dataCellStyle="Normal 2"/>
    <tableColumn id="2" name="First Name" dataDxfId="23"/>
    <tableColumn id="4" name="Surname" dataDxfId="22" dataCellStyle="Normal 2"/>
    <tableColumn id="5" name="Club" dataDxfId="21" dataCellStyle="Normal 2"/>
    <tableColumn id="8" name="Execution" dataDxfId="20" dataCellStyle="Excel Built-in Normal"/>
    <tableColumn id="9" name="Tariff" dataDxfId="19" dataCellStyle="Excel Built-in Normal"/>
    <tableColumn id="10" name="Run 1" dataDxfId="18" dataCellStyle="Excel Built-in Normal">
      <calculatedColumnFormula>SUM(Table1517396231221324453647981838587[[#This Row],[Tariff]],Table1517396231221324453647981838587[[#This Row],[Execution]])</calculatedColumnFormula>
    </tableColumn>
    <tableColumn id="11" name="Execution2" dataDxfId="17" dataCellStyle="Excel Built-in Normal"/>
    <tableColumn id="12" name="Tariff2" dataDxfId="16" dataCellStyle="Excel Built-in Normal"/>
    <tableColumn id="13" name="Run 2" dataDxfId="15" dataCellStyle="Excel Built-in Normal">
      <calculatedColumnFormula>SUM(Table1517396231221324453647981838587[[#This Row],[Tariff2]],Table1517396231221324453647981838587[[#This Row],[Execution2]])</calculatedColumnFormula>
    </tableColumn>
    <tableColumn id="14" name="TOTAL" dataDxfId="14" dataCellStyle="Excel Built-in Normal">
      <calculatedColumnFormula>SUM(Table1517396231221324453647981838587[[#This Row],[Run 2]],Table1517396231221324453647981838587[[#This Row],[Run 1]])</calculatedColumnFormula>
    </tableColumn>
    <tableColumn id="15" name="PO" dataDxfId="13" dataCellStyle="Excel Built-in Normal">
      <calculatedColumnFormula>SUMPRODUCT((K$48:K$50&gt;K48)/COUNTIF(K$48:K$50,K$48:K$50&amp;""))+1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5" name="Table151739626566" displayName="Table151739626566" ref="A21:I35" totalsRowShown="0" headerRowDxfId="1065" dataDxfId="1063" headerRowBorderDxfId="1064" tableBorderDxfId="1062" totalsRowBorderDxfId="1061" headerRowCellStyle="Normal 2" dataCellStyle="Excel Built-in Normal">
  <autoFilter ref="A21:I35"/>
  <sortState ref="A22:I35">
    <sortCondition ref="I21:I35"/>
  </sortState>
  <tableColumns count="9">
    <tableColumn id="1" name="No" dataDxfId="1060" dataCellStyle="Normal 2"/>
    <tableColumn id="2" name="First Name" dataDxfId="1059"/>
    <tableColumn id="4" name="Surname" dataDxfId="1058" dataCellStyle="Normal 2"/>
    <tableColumn id="5" name="Club" dataDxfId="1057" dataCellStyle="Normal 2"/>
    <tableColumn id="6" name="Run 1" dataDxfId="1056" dataCellStyle="Excel Built-in Normal"/>
    <tableColumn id="10" name="Run 2" dataDxfId="1055" dataCellStyle="Excel Built-in Normal"/>
    <tableColumn id="8" name="Run 3" dataDxfId="1054" dataCellStyle="Excel Built-in Normal"/>
    <tableColumn id="11" name="TOTAL" dataDxfId="1053" dataCellStyle="Excel Built-in Normal"/>
    <tableColumn id="16" name="POS" dataDxfId="1052" dataCellStyle="Excel Built-in Normal"/>
  </tableColumns>
  <tableStyleInfo name="TableStyleMedium19" showFirstColumn="0" showLastColumn="0" showRowStripes="1" showColumnStripes="0"/>
</table>
</file>

<file path=xl/tables/table7.xml><?xml version="1.0" encoding="utf-8"?>
<table xmlns="http://schemas.openxmlformats.org/spreadsheetml/2006/main" id="67" name="Table151739626568" displayName="Table151739626568" ref="A38:I41" totalsRowShown="0" headerRowDxfId="1051" dataDxfId="1049" headerRowBorderDxfId="1050" tableBorderDxfId="1048" totalsRowBorderDxfId="1047" headerRowCellStyle="Normal 2" dataCellStyle="Excel Built-in Normal">
  <autoFilter ref="A38:I41"/>
  <tableColumns count="9">
    <tableColumn id="1" name="No" dataDxfId="1046" dataCellStyle="Normal 2"/>
    <tableColumn id="2" name="First Name" dataDxfId="1045"/>
    <tableColumn id="4" name="Surname" dataDxfId="1044" dataCellStyle="Normal 2"/>
    <tableColumn id="5" name="Club" dataDxfId="1043" dataCellStyle="Normal 2"/>
    <tableColumn id="6" name="Run 1" dataDxfId="1042" dataCellStyle="Excel Built-in Normal"/>
    <tableColumn id="10" name="Run 2" dataDxfId="1041" dataCellStyle="Excel Built-in Normal"/>
    <tableColumn id="8" name="Run 3" dataDxfId="1040" dataCellStyle="Excel Built-in Normal"/>
    <tableColumn id="11" name="TOTAL" dataDxfId="1039" dataCellStyle="Excel Built-in Normal"/>
    <tableColumn id="16" name="POS" dataDxfId="1038" dataCellStyle="Excel Built-in Normal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" name="Table1517396265662" displayName="Table1517396265662" ref="A44:I54" totalsRowShown="0" headerRowDxfId="1037" dataDxfId="1035" headerRowBorderDxfId="1036" tableBorderDxfId="1034" totalsRowBorderDxfId="1033" headerRowCellStyle="Normal 2" dataCellStyle="Excel Built-in Normal">
  <autoFilter ref="A44:I54"/>
  <sortState ref="A45:I54">
    <sortCondition ref="I44:I54"/>
  </sortState>
  <tableColumns count="9">
    <tableColumn id="1" name="No" dataDxfId="1032" dataCellStyle="Normal 2"/>
    <tableColumn id="2" name="First Name" dataDxfId="1031"/>
    <tableColumn id="4" name="Surname" dataDxfId="1030" dataCellStyle="Normal 2"/>
    <tableColumn id="5" name="Club" dataDxfId="1029" dataCellStyle="Normal 2"/>
    <tableColumn id="6" name="Run 1" dataDxfId="1028" dataCellStyle="Excel Built-in Normal"/>
    <tableColumn id="10" name="Run 2" dataDxfId="1027" dataCellStyle="Excel Built-in Normal"/>
    <tableColumn id="8" name="Run 3" dataDxfId="1026" dataCellStyle="Excel Built-in Normal"/>
    <tableColumn id="11" name="TOTAL" dataDxfId="1025" dataCellStyle="Excel Built-in Normal"/>
    <tableColumn id="16" name="POS" dataDxfId="1024" dataCellStyle="Excel Built-in Normal"/>
  </tableColumns>
  <tableStyleInfo name="TableStyleMedium19" showFirstColumn="0" showLastColumn="0" showRowStripes="1" showColumnStripes="0"/>
</table>
</file>

<file path=xl/tables/table9.xml><?xml version="1.0" encoding="utf-8"?>
<table xmlns="http://schemas.openxmlformats.org/spreadsheetml/2006/main" id="2" name="Table151739623" displayName="Table151739623" ref="A2:I3" totalsRowShown="0" headerRowDxfId="1002" dataDxfId="1000" headerRowBorderDxfId="1001" tableBorderDxfId="999" totalsRowBorderDxfId="998" headerRowCellStyle="Normal 2" dataCellStyle="Excel Built-in Normal">
  <autoFilter ref="A2:I3"/>
  <tableColumns count="9">
    <tableColumn id="1" name="No" dataDxfId="997" dataCellStyle="Normal 2"/>
    <tableColumn id="2" name="First Name" dataDxfId="996"/>
    <tableColumn id="4" name="Surname" dataDxfId="995" dataCellStyle="Normal 2"/>
    <tableColumn id="5" name="Club" dataDxfId="994" dataCellStyle="Normal 2"/>
    <tableColumn id="6" name="Run 1" dataDxfId="993" dataCellStyle="Excel Built-in Normal"/>
    <tableColumn id="10" name="Run 2" dataDxfId="992" dataCellStyle="Excel Built-in Normal"/>
    <tableColumn id="8" name="Run 3" dataDxfId="991" dataCellStyle="Excel Built-in Normal"/>
    <tableColumn id="11" name="TOTAL" dataDxfId="990" dataCellStyle="Excel Built-in Normal"/>
    <tableColumn id="16" name="POS" dataDxfId="989" dataCellStyle="Excel Built-in Norm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5.xml"/><Relationship Id="rId4" Type="http://schemas.openxmlformats.org/officeDocument/2006/relationships/table" Target="../tables/table46.xml"/><Relationship Id="rId5" Type="http://schemas.openxmlformats.org/officeDocument/2006/relationships/table" Target="../tables/table47.xml"/><Relationship Id="rId6" Type="http://schemas.openxmlformats.org/officeDocument/2006/relationships/table" Target="../tables/table48.xml"/><Relationship Id="rId1" Type="http://schemas.openxmlformats.org/officeDocument/2006/relationships/table" Target="../tables/table43.xml"/><Relationship Id="rId2" Type="http://schemas.openxmlformats.org/officeDocument/2006/relationships/table" Target="../tables/table4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4" Type="http://schemas.openxmlformats.org/officeDocument/2006/relationships/table" Target="../tables/table52.xml"/><Relationship Id="rId5" Type="http://schemas.openxmlformats.org/officeDocument/2006/relationships/table" Target="../tables/table53.xml"/><Relationship Id="rId6" Type="http://schemas.openxmlformats.org/officeDocument/2006/relationships/table" Target="../tables/table54.xml"/><Relationship Id="rId7" Type="http://schemas.openxmlformats.org/officeDocument/2006/relationships/table" Target="../tables/table55.xml"/><Relationship Id="rId8" Type="http://schemas.openxmlformats.org/officeDocument/2006/relationships/table" Target="../tables/table56.xml"/><Relationship Id="rId9" Type="http://schemas.openxmlformats.org/officeDocument/2006/relationships/table" Target="../tables/table57.xml"/><Relationship Id="rId1" Type="http://schemas.openxmlformats.org/officeDocument/2006/relationships/table" Target="../tables/table49.xml"/><Relationship Id="rId2" Type="http://schemas.openxmlformats.org/officeDocument/2006/relationships/table" Target="../tables/table5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4" Type="http://schemas.openxmlformats.org/officeDocument/2006/relationships/table" Target="../tables/table7.xml"/><Relationship Id="rId5" Type="http://schemas.openxmlformats.org/officeDocument/2006/relationships/table" Target="../tables/table8.xml"/><Relationship Id="rId1" Type="http://schemas.openxmlformats.org/officeDocument/2006/relationships/table" Target="../tables/table4.xml"/><Relationship Id="rId2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4" Type="http://schemas.openxmlformats.org/officeDocument/2006/relationships/table" Target="../tables/table12.xml"/><Relationship Id="rId5" Type="http://schemas.openxmlformats.org/officeDocument/2006/relationships/table" Target="../tables/table13.xml"/><Relationship Id="rId1" Type="http://schemas.openxmlformats.org/officeDocument/2006/relationships/table" Target="../tables/table9.xml"/><Relationship Id="rId2" Type="http://schemas.openxmlformats.org/officeDocument/2006/relationships/table" Target="../tables/table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4" Type="http://schemas.openxmlformats.org/officeDocument/2006/relationships/table" Target="../tables/table17.xml"/><Relationship Id="rId5" Type="http://schemas.openxmlformats.org/officeDocument/2006/relationships/table" Target="../tables/table18.xml"/><Relationship Id="rId6" Type="http://schemas.openxmlformats.org/officeDocument/2006/relationships/table" Target="../tables/table19.xml"/><Relationship Id="rId1" Type="http://schemas.openxmlformats.org/officeDocument/2006/relationships/table" Target="../tables/table14.xml"/><Relationship Id="rId2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4" Type="http://schemas.openxmlformats.org/officeDocument/2006/relationships/table" Target="../tables/table23.xml"/><Relationship Id="rId5" Type="http://schemas.openxmlformats.org/officeDocument/2006/relationships/table" Target="../tables/table24.xml"/><Relationship Id="rId6" Type="http://schemas.openxmlformats.org/officeDocument/2006/relationships/table" Target="../tables/table25.xml"/><Relationship Id="rId1" Type="http://schemas.openxmlformats.org/officeDocument/2006/relationships/table" Target="../tables/table20.xml"/><Relationship Id="rId2" Type="http://schemas.openxmlformats.org/officeDocument/2006/relationships/table" Target="../tables/table2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4" Type="http://schemas.openxmlformats.org/officeDocument/2006/relationships/table" Target="../tables/table29.xml"/><Relationship Id="rId5" Type="http://schemas.openxmlformats.org/officeDocument/2006/relationships/table" Target="../tables/table30.xml"/><Relationship Id="rId6" Type="http://schemas.openxmlformats.org/officeDocument/2006/relationships/table" Target="../tables/table31.xml"/><Relationship Id="rId1" Type="http://schemas.openxmlformats.org/officeDocument/2006/relationships/table" Target="../tables/table26.xml"/><Relationship Id="rId2" Type="http://schemas.openxmlformats.org/officeDocument/2006/relationships/table" Target="../tables/table27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4.xml"/><Relationship Id="rId4" Type="http://schemas.openxmlformats.org/officeDocument/2006/relationships/table" Target="../tables/table35.xml"/><Relationship Id="rId5" Type="http://schemas.openxmlformats.org/officeDocument/2006/relationships/table" Target="../tables/table36.xml"/><Relationship Id="rId1" Type="http://schemas.openxmlformats.org/officeDocument/2006/relationships/table" Target="../tables/table32.xml"/><Relationship Id="rId2" Type="http://schemas.openxmlformats.org/officeDocument/2006/relationships/table" Target="../tables/table3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9.xml"/><Relationship Id="rId4" Type="http://schemas.openxmlformats.org/officeDocument/2006/relationships/table" Target="../tables/table40.xml"/><Relationship Id="rId1" Type="http://schemas.openxmlformats.org/officeDocument/2006/relationships/table" Target="../tables/table37.xml"/><Relationship Id="rId2" Type="http://schemas.openxmlformats.org/officeDocument/2006/relationships/table" Target="../tables/table3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Relationship Id="rId2" Type="http://schemas.openxmlformats.org/officeDocument/2006/relationships/table" Target="../tables/table4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workbookViewId="0">
      <selection activeCell="M25" sqref="M25"/>
    </sheetView>
  </sheetViews>
  <sheetFormatPr baseColWidth="10" defaultColWidth="8.83203125" defaultRowHeight="14" x14ac:dyDescent="0"/>
  <cols>
    <col min="1" max="1" width="6.1640625" style="2" bestFit="1" customWidth="1"/>
    <col min="2" max="2" width="12" customWidth="1"/>
    <col min="3" max="3" width="14.33203125" style="3" bestFit="1" customWidth="1"/>
    <col min="4" max="4" width="9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1" width="7.1640625" customWidth="1"/>
    <col min="12" max="12" width="4.1640625" customWidth="1"/>
  </cols>
  <sheetData>
    <row r="1" spans="1:13" ht="25">
      <c r="B1" s="4" t="s">
        <v>99</v>
      </c>
    </row>
    <row r="2" spans="1:13" s="1" customFormat="1">
      <c r="A2" s="15" t="s">
        <v>3</v>
      </c>
      <c r="B2" s="16" t="s">
        <v>13</v>
      </c>
      <c r="C2" s="17" t="s">
        <v>12</v>
      </c>
      <c r="D2" s="18" t="s">
        <v>0</v>
      </c>
      <c r="E2" s="17" t="s">
        <v>1</v>
      </c>
      <c r="F2" s="17" t="s">
        <v>2</v>
      </c>
      <c r="G2" s="17" t="s">
        <v>7</v>
      </c>
      <c r="H2" s="17" t="s">
        <v>4</v>
      </c>
      <c r="I2" s="17" t="s">
        <v>11</v>
      </c>
      <c r="J2"/>
      <c r="K2"/>
      <c r="L2"/>
      <c r="M2"/>
    </row>
    <row r="3" spans="1:13" s="1" customFormat="1" ht="16">
      <c r="A3" s="19" t="s">
        <v>476</v>
      </c>
      <c r="B3" s="14" t="s">
        <v>75</v>
      </c>
      <c r="C3" s="14" t="s">
        <v>76</v>
      </c>
      <c r="D3" s="20" t="s">
        <v>10</v>
      </c>
      <c r="E3" s="6">
        <v>25.8</v>
      </c>
      <c r="F3" s="7">
        <v>26.4</v>
      </c>
      <c r="G3" s="10">
        <v>27.6</v>
      </c>
      <c r="H3" s="5">
        <v>79.8</v>
      </c>
      <c r="I3" s="8">
        <v>1</v>
      </c>
      <c r="J3"/>
      <c r="K3"/>
      <c r="L3"/>
      <c r="M3"/>
    </row>
    <row r="4" spans="1:13" s="1" customFormat="1" ht="16">
      <c r="A4" s="19" t="s">
        <v>472</v>
      </c>
      <c r="B4" s="14" t="s">
        <v>63</v>
      </c>
      <c r="C4" s="14" t="s">
        <v>64</v>
      </c>
      <c r="D4" s="20" t="s">
        <v>9</v>
      </c>
      <c r="E4" s="6">
        <v>24.6</v>
      </c>
      <c r="F4" s="7">
        <v>26.1</v>
      </c>
      <c r="G4" s="10">
        <v>27.3</v>
      </c>
      <c r="H4" s="5">
        <v>78</v>
      </c>
      <c r="I4" s="8">
        <v>2</v>
      </c>
      <c r="J4"/>
      <c r="K4"/>
      <c r="L4"/>
      <c r="M4"/>
    </row>
    <row r="5" spans="1:13" s="1" customFormat="1" ht="16">
      <c r="A5" s="19" t="s">
        <v>475</v>
      </c>
      <c r="B5" s="14" t="s">
        <v>29</v>
      </c>
      <c r="C5" s="14" t="s">
        <v>30</v>
      </c>
      <c r="D5" s="20" t="s">
        <v>10</v>
      </c>
      <c r="E5" s="6">
        <v>24.6</v>
      </c>
      <c r="F5" s="7">
        <v>25.8</v>
      </c>
      <c r="G5" s="10">
        <v>27.6</v>
      </c>
      <c r="H5" s="5">
        <v>78</v>
      </c>
      <c r="I5" s="8">
        <v>2</v>
      </c>
      <c r="J5"/>
      <c r="K5"/>
      <c r="L5"/>
      <c r="M5"/>
    </row>
    <row r="6" spans="1:13" s="1" customFormat="1" ht="16">
      <c r="A6" s="19" t="s">
        <v>473</v>
      </c>
      <c r="B6" s="14" t="s">
        <v>45</v>
      </c>
      <c r="C6" s="14" t="s">
        <v>40</v>
      </c>
      <c r="D6" s="20" t="s">
        <v>10</v>
      </c>
      <c r="E6" s="6">
        <v>25.05</v>
      </c>
      <c r="F6" s="7">
        <v>25.35</v>
      </c>
      <c r="G6" s="10">
        <v>0</v>
      </c>
      <c r="H6" s="5">
        <v>50.400000000000006</v>
      </c>
      <c r="I6" s="8">
        <v>3</v>
      </c>
      <c r="J6"/>
      <c r="K6"/>
      <c r="L6"/>
      <c r="M6"/>
    </row>
    <row r="7" spans="1:13" s="1" customFormat="1" ht="16">
      <c r="A7" s="19" t="s">
        <v>474</v>
      </c>
      <c r="B7" s="14" t="s">
        <v>46</v>
      </c>
      <c r="C7" s="14" t="s">
        <v>47</v>
      </c>
      <c r="D7" s="20" t="s">
        <v>10</v>
      </c>
      <c r="E7" s="6">
        <v>24.9</v>
      </c>
      <c r="F7" s="7">
        <v>25.05</v>
      </c>
      <c r="G7" s="10">
        <v>0</v>
      </c>
      <c r="H7" s="5">
        <v>49.95</v>
      </c>
      <c r="I7" s="8">
        <v>4</v>
      </c>
      <c r="J7"/>
      <c r="K7"/>
      <c r="L7"/>
      <c r="M7"/>
    </row>
    <row r="8" spans="1:13" ht="16">
      <c r="A8" s="19" t="s">
        <v>470</v>
      </c>
      <c r="B8" s="14" t="s">
        <v>67</v>
      </c>
      <c r="C8" s="14" t="s">
        <v>34</v>
      </c>
      <c r="D8" s="20" t="s">
        <v>77</v>
      </c>
      <c r="E8" s="6">
        <v>23.85</v>
      </c>
      <c r="F8" s="7">
        <v>24.6</v>
      </c>
      <c r="G8" s="10">
        <v>0</v>
      </c>
      <c r="H8" s="5">
        <v>48.45</v>
      </c>
      <c r="I8" s="8">
        <v>5</v>
      </c>
    </row>
    <row r="9" spans="1:13" ht="16">
      <c r="A9" s="19" t="s">
        <v>471</v>
      </c>
      <c r="B9" s="14" t="s">
        <v>67</v>
      </c>
      <c r="C9" s="14" t="s">
        <v>74</v>
      </c>
      <c r="D9" s="20" t="s">
        <v>77</v>
      </c>
      <c r="E9" s="6">
        <v>23.55</v>
      </c>
      <c r="F9" s="7">
        <v>0</v>
      </c>
      <c r="G9" s="10">
        <v>23.85</v>
      </c>
      <c r="H9" s="5">
        <v>47.400000000000006</v>
      </c>
      <c r="I9" s="8">
        <v>6</v>
      </c>
    </row>
    <row r="10" spans="1:13" ht="16">
      <c r="A10" s="19" t="s">
        <v>469</v>
      </c>
      <c r="B10" s="14" t="s">
        <v>72</v>
      </c>
      <c r="C10" s="14" t="s">
        <v>73</v>
      </c>
      <c r="D10" s="20" t="s">
        <v>77</v>
      </c>
      <c r="E10" s="6">
        <v>0</v>
      </c>
      <c r="F10" s="7">
        <v>22.5</v>
      </c>
      <c r="G10" s="10">
        <v>0</v>
      </c>
      <c r="H10" s="5">
        <v>22.5</v>
      </c>
      <c r="I10" s="8">
        <v>7</v>
      </c>
    </row>
    <row r="11" spans="1:13">
      <c r="A11"/>
      <c r="C11"/>
      <c r="D11"/>
    </row>
    <row r="12" spans="1:13" ht="25">
      <c r="A12" s="11"/>
      <c r="B12" s="4" t="s">
        <v>100</v>
      </c>
      <c r="C12" s="12"/>
    </row>
    <row r="13" spans="1:13">
      <c r="A13" s="15" t="s">
        <v>3</v>
      </c>
      <c r="B13" s="16" t="s">
        <v>13</v>
      </c>
      <c r="C13" s="17" t="s">
        <v>12</v>
      </c>
      <c r="D13" s="18" t="s">
        <v>0</v>
      </c>
      <c r="E13" s="17" t="s">
        <v>1</v>
      </c>
      <c r="F13" s="17" t="s">
        <v>2</v>
      </c>
      <c r="G13" s="17" t="s">
        <v>7</v>
      </c>
      <c r="H13" s="17" t="s">
        <v>4</v>
      </c>
      <c r="I13" s="17" t="s">
        <v>11</v>
      </c>
    </row>
    <row r="14" spans="1:13" ht="16">
      <c r="A14" s="19" t="s">
        <v>481</v>
      </c>
      <c r="B14" s="14" t="s">
        <v>83</v>
      </c>
      <c r="C14" s="14" t="s">
        <v>84</v>
      </c>
      <c r="D14" s="20" t="s">
        <v>5</v>
      </c>
      <c r="E14" s="6">
        <v>25.95</v>
      </c>
      <c r="F14" s="7">
        <v>23.7</v>
      </c>
      <c r="G14" s="10">
        <v>26.2</v>
      </c>
      <c r="H14" s="5">
        <v>75.849999999999994</v>
      </c>
      <c r="I14" s="8">
        <v>1</v>
      </c>
    </row>
    <row r="15" spans="1:13" ht="16">
      <c r="A15" s="19" t="s">
        <v>477</v>
      </c>
      <c r="B15" s="14" t="s">
        <v>37</v>
      </c>
      <c r="C15" s="14" t="s">
        <v>38</v>
      </c>
      <c r="D15" s="20" t="s">
        <v>10</v>
      </c>
      <c r="E15" s="6">
        <v>26.85</v>
      </c>
      <c r="F15" s="7">
        <v>27.9</v>
      </c>
      <c r="G15" s="10">
        <v>0</v>
      </c>
      <c r="H15" s="5">
        <v>54.75</v>
      </c>
      <c r="I15" s="8">
        <v>2</v>
      </c>
    </row>
    <row r="16" spans="1:13" ht="16">
      <c r="A16" s="19" t="s">
        <v>482</v>
      </c>
      <c r="B16" s="14" t="s">
        <v>35</v>
      </c>
      <c r="C16" s="14" t="s">
        <v>85</v>
      </c>
      <c r="D16" s="20" t="s">
        <v>5</v>
      </c>
      <c r="E16" s="6">
        <v>25.65</v>
      </c>
      <c r="F16" s="7">
        <v>24.15</v>
      </c>
      <c r="G16" s="10">
        <v>0</v>
      </c>
      <c r="H16" s="5">
        <v>49.8</v>
      </c>
      <c r="I16" s="8">
        <v>3</v>
      </c>
    </row>
    <row r="17" spans="1:9" ht="16">
      <c r="A17" s="19" t="s">
        <v>478</v>
      </c>
      <c r="B17" s="14" t="s">
        <v>16</v>
      </c>
      <c r="C17" s="14" t="s">
        <v>78</v>
      </c>
      <c r="D17" s="20" t="s">
        <v>5</v>
      </c>
      <c r="E17" s="6">
        <v>22.95</v>
      </c>
      <c r="F17" s="7">
        <v>24.75</v>
      </c>
      <c r="G17" s="10">
        <v>0</v>
      </c>
      <c r="H17" s="5">
        <v>47.7</v>
      </c>
      <c r="I17" s="8">
        <v>4</v>
      </c>
    </row>
    <row r="18" spans="1:9" ht="16">
      <c r="A18" s="19" t="s">
        <v>484</v>
      </c>
      <c r="B18" s="14" t="s">
        <v>88</v>
      </c>
      <c r="C18" s="14" t="s">
        <v>89</v>
      </c>
      <c r="D18" s="20" t="s">
        <v>5</v>
      </c>
      <c r="E18" s="6">
        <v>0</v>
      </c>
      <c r="F18" s="7">
        <v>0</v>
      </c>
      <c r="G18" s="10">
        <v>27.15</v>
      </c>
      <c r="H18" s="5">
        <v>27.15</v>
      </c>
      <c r="I18" s="8">
        <v>5</v>
      </c>
    </row>
    <row r="19" spans="1:9" ht="16">
      <c r="A19" s="19" t="s">
        <v>480</v>
      </c>
      <c r="B19" s="14" t="s">
        <v>81</v>
      </c>
      <c r="C19" s="14" t="s">
        <v>82</v>
      </c>
      <c r="D19" s="20" t="s">
        <v>5</v>
      </c>
      <c r="E19" s="6">
        <v>0</v>
      </c>
      <c r="F19" s="7">
        <v>20.100000000000001</v>
      </c>
      <c r="G19" s="10">
        <v>0</v>
      </c>
      <c r="H19" s="5">
        <v>20.100000000000001</v>
      </c>
      <c r="I19" s="8">
        <v>6</v>
      </c>
    </row>
    <row r="20" spans="1:9" ht="16">
      <c r="A20" s="84" t="s">
        <v>479</v>
      </c>
      <c r="B20" s="73" t="s">
        <v>79</v>
      </c>
      <c r="C20" s="73" t="s">
        <v>80</v>
      </c>
      <c r="D20" s="74" t="s">
        <v>5</v>
      </c>
      <c r="E20" s="85">
        <v>0</v>
      </c>
      <c r="F20" s="86">
        <v>0</v>
      </c>
      <c r="G20" s="87">
        <v>0</v>
      </c>
      <c r="H20" s="88">
        <v>0</v>
      </c>
      <c r="I20" s="89">
        <v>7</v>
      </c>
    </row>
    <row r="21" spans="1:9" ht="16">
      <c r="A21" s="84" t="s">
        <v>483</v>
      </c>
      <c r="B21" s="73" t="s">
        <v>86</v>
      </c>
      <c r="C21" s="73" t="s">
        <v>87</v>
      </c>
      <c r="D21" s="74" t="s">
        <v>5</v>
      </c>
      <c r="E21" s="85">
        <v>0</v>
      </c>
      <c r="F21" s="86">
        <v>0</v>
      </c>
      <c r="G21" s="87">
        <v>0</v>
      </c>
      <c r="H21" s="88">
        <v>0</v>
      </c>
      <c r="I21" s="89">
        <v>7</v>
      </c>
    </row>
    <row r="22" spans="1:9">
      <c r="A22"/>
      <c r="C22"/>
      <c r="D22"/>
    </row>
    <row r="23" spans="1:9" ht="25">
      <c r="A23" s="11"/>
      <c r="B23" s="4" t="s">
        <v>101</v>
      </c>
      <c r="C23" s="12"/>
    </row>
    <row r="24" spans="1:9">
      <c r="A24" s="15" t="s">
        <v>3</v>
      </c>
      <c r="B24" s="16" t="s">
        <v>13</v>
      </c>
      <c r="C24" s="17" t="s">
        <v>12</v>
      </c>
      <c r="D24" s="18" t="s">
        <v>0</v>
      </c>
      <c r="E24" s="17" t="s">
        <v>1</v>
      </c>
      <c r="F24" s="17" t="s">
        <v>2</v>
      </c>
      <c r="G24" s="17" t="s">
        <v>7</v>
      </c>
      <c r="H24" s="17" t="s">
        <v>4</v>
      </c>
      <c r="I24" s="17" t="s">
        <v>11</v>
      </c>
    </row>
    <row r="25" spans="1:9" ht="16">
      <c r="A25" s="9" t="s">
        <v>486</v>
      </c>
      <c r="B25" s="14" t="s">
        <v>62</v>
      </c>
      <c r="C25" s="14" t="s">
        <v>92</v>
      </c>
      <c r="D25" s="20" t="s">
        <v>5</v>
      </c>
      <c r="E25" s="6">
        <v>24.9</v>
      </c>
      <c r="F25" s="7">
        <v>25.5</v>
      </c>
      <c r="G25" s="10">
        <v>26.55</v>
      </c>
      <c r="H25" s="5">
        <v>76.949999999999989</v>
      </c>
      <c r="I25" s="8">
        <v>1</v>
      </c>
    </row>
    <row r="26" spans="1:9" ht="16">
      <c r="A26" s="9" t="s">
        <v>485</v>
      </c>
      <c r="B26" s="14" t="s">
        <v>90</v>
      </c>
      <c r="C26" s="14" t="s">
        <v>91</v>
      </c>
      <c r="D26" s="20" t="s">
        <v>5</v>
      </c>
      <c r="E26" s="6">
        <v>24.15</v>
      </c>
      <c r="F26" s="7">
        <v>22.05</v>
      </c>
      <c r="G26" s="10">
        <v>0</v>
      </c>
      <c r="H26" s="5">
        <v>46.2</v>
      </c>
      <c r="I26" s="8">
        <v>2</v>
      </c>
    </row>
    <row r="27" spans="1:9">
      <c r="A27"/>
      <c r="C27"/>
      <c r="D27"/>
    </row>
    <row r="28" spans="1:9">
      <c r="A28"/>
      <c r="C28"/>
      <c r="D28"/>
    </row>
    <row r="29" spans="1:9">
      <c r="A29"/>
      <c r="C29"/>
      <c r="D29"/>
    </row>
    <row r="30" spans="1:9">
      <c r="A30"/>
      <c r="C30"/>
      <c r="D30"/>
    </row>
    <row r="31" spans="1:9">
      <c r="A31"/>
      <c r="C31"/>
      <c r="D31"/>
    </row>
    <row r="32" spans="1:9">
      <c r="A32"/>
      <c r="C32"/>
      <c r="D32"/>
    </row>
    <row r="33" spans="1:4">
      <c r="A33"/>
      <c r="C33"/>
      <c r="D33"/>
    </row>
  </sheetData>
  <phoneticPr fontId="26" type="noConversion"/>
  <conditionalFormatting sqref="I25:I26">
    <cfRule type="cellIs" dxfId="1159" priority="1" stopIfTrue="1" operator="equal">
      <formula>3</formula>
    </cfRule>
    <cfRule type="cellIs" dxfId="1158" priority="2" stopIfTrue="1" operator="equal">
      <formula>2</formula>
    </cfRule>
    <cfRule type="cellIs" dxfId="1157" priority="3" stopIfTrue="1" operator="equal">
      <formula>1</formula>
    </cfRule>
  </conditionalFormatting>
  <conditionalFormatting sqref="I3:I10">
    <cfRule type="cellIs" dxfId="1156" priority="7" stopIfTrue="1" operator="equal">
      <formula>3</formula>
    </cfRule>
    <cfRule type="cellIs" dxfId="1155" priority="8" stopIfTrue="1" operator="equal">
      <formula>2</formula>
    </cfRule>
    <cfRule type="cellIs" dxfId="1154" priority="9" stopIfTrue="1" operator="equal">
      <formula>1</formula>
    </cfRule>
  </conditionalFormatting>
  <conditionalFormatting sqref="I14:I21">
    <cfRule type="cellIs" dxfId="1153" priority="4" stopIfTrue="1" operator="equal">
      <formula>3</formula>
    </cfRule>
    <cfRule type="cellIs" dxfId="1152" priority="5" stopIfTrue="1" operator="equal">
      <formula>2</formula>
    </cfRule>
    <cfRule type="cellIs" dxfId="1151" priority="6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3">
    <tablePart r:id="rId1"/>
    <tablePart r:id="rId2"/>
    <tablePart r:id="rId3"/>
  </tableParts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</sheetPr>
  <dimension ref="A1:M43"/>
  <sheetViews>
    <sheetView workbookViewId="0">
      <selection activeCell="F56" sqref="F56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0" width="2.83203125" customWidth="1"/>
    <col min="11" max="11" width="7.1640625" customWidth="1"/>
    <col min="12" max="12" width="4.1640625" customWidth="1"/>
  </cols>
  <sheetData>
    <row r="1" spans="1:13" ht="25">
      <c r="B1" s="4" t="s">
        <v>393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 s="24" t="s">
        <v>369</v>
      </c>
      <c r="K2" s="24" t="s">
        <v>368</v>
      </c>
      <c r="L2"/>
      <c r="M2"/>
    </row>
    <row r="3" spans="1:13" s="1" customFormat="1" ht="15">
      <c r="A3" s="67" t="s">
        <v>658</v>
      </c>
      <c r="B3" s="44" t="s">
        <v>394</v>
      </c>
      <c r="C3" s="45" t="s">
        <v>395</v>
      </c>
      <c r="D3" s="43" t="s">
        <v>5</v>
      </c>
      <c r="E3" s="26">
        <v>23.95</v>
      </c>
      <c r="F3" s="27">
        <v>24.1</v>
      </c>
      <c r="G3" s="28">
        <v>24.6</v>
      </c>
      <c r="H3" s="29">
        <f>SUM(Table15173962312213244536472[[#This Row],[Run 3]],Table15173962312213244536472[[#This Row],[Run 2]],Table15173962312213244536472[[#This Row],[Run 1]])</f>
        <v>72.650000000000006</v>
      </c>
      <c r="I3" s="30">
        <v>1</v>
      </c>
      <c r="J3" s="53"/>
      <c r="K3" s="54">
        <v>0.74</v>
      </c>
      <c r="L3"/>
      <c r="M3"/>
    </row>
    <row r="4" spans="1:13" s="1" customFormat="1" ht="15">
      <c r="A4" s="93" t="s">
        <v>657</v>
      </c>
      <c r="B4" s="32" t="s">
        <v>397</v>
      </c>
      <c r="C4" s="32" t="s">
        <v>398</v>
      </c>
      <c r="D4" s="96" t="s">
        <v>399</v>
      </c>
      <c r="E4" s="26">
        <v>22.2</v>
      </c>
      <c r="F4" s="27">
        <v>22.3</v>
      </c>
      <c r="G4" s="28">
        <v>23.35</v>
      </c>
      <c r="H4" s="29">
        <v>67.850000000000009</v>
      </c>
      <c r="I4" s="30">
        <v>2</v>
      </c>
      <c r="J4" s="53"/>
      <c r="K4" s="54">
        <v>0</v>
      </c>
      <c r="L4"/>
      <c r="M4"/>
    </row>
    <row r="5" spans="1:13" s="1" customFormat="1" ht="15">
      <c r="A5" s="37"/>
      <c r="B5" s="58"/>
      <c r="C5" s="59"/>
      <c r="D5" s="60"/>
      <c r="E5"/>
      <c r="F5"/>
      <c r="G5"/>
      <c r="H5"/>
      <c r="I5"/>
      <c r="J5"/>
      <c r="K5"/>
      <c r="L5"/>
      <c r="M5"/>
    </row>
    <row r="6" spans="1:13" s="1" customFormat="1" ht="25">
      <c r="A6" s="11"/>
      <c r="B6" s="4" t="s">
        <v>400</v>
      </c>
      <c r="C6" s="12"/>
      <c r="D6" s="13"/>
      <c r="E6"/>
      <c r="F6"/>
      <c r="G6"/>
      <c r="H6"/>
      <c r="I6"/>
      <c r="J6"/>
      <c r="K6"/>
      <c r="L6"/>
      <c r="M6"/>
    </row>
    <row r="7" spans="1:13" ht="15">
      <c r="A7" s="22" t="s">
        <v>3</v>
      </c>
      <c r="B7" s="23" t="s">
        <v>13</v>
      </c>
      <c r="C7" s="24" t="s">
        <v>12</v>
      </c>
      <c r="D7" s="25" t="s">
        <v>0</v>
      </c>
      <c r="E7" s="24" t="s">
        <v>1</v>
      </c>
      <c r="F7" s="24" t="s">
        <v>2</v>
      </c>
      <c r="G7" s="24" t="s">
        <v>7</v>
      </c>
      <c r="H7" s="24" t="s">
        <v>4</v>
      </c>
      <c r="I7" s="24" t="s">
        <v>11</v>
      </c>
      <c r="J7" s="24" t="s">
        <v>369</v>
      </c>
      <c r="K7" s="24" t="s">
        <v>368</v>
      </c>
    </row>
    <row r="8" spans="1:13" ht="15">
      <c r="A8" s="41" t="s">
        <v>659</v>
      </c>
      <c r="B8" s="32" t="s">
        <v>401</v>
      </c>
      <c r="C8" s="32" t="s">
        <v>402</v>
      </c>
      <c r="D8" s="50" t="s">
        <v>5</v>
      </c>
      <c r="E8" s="26">
        <v>24.1</v>
      </c>
      <c r="F8" s="27">
        <v>24.2</v>
      </c>
      <c r="G8" s="28">
        <v>24.7</v>
      </c>
      <c r="H8" s="29">
        <f>SUM(Table1517396231221323850577173[Run 3],Table1517396231221323850577173[Run 2],Table1517396231221323850577173[Run 1])</f>
        <v>73</v>
      </c>
      <c r="I8" s="30">
        <v>1</v>
      </c>
      <c r="J8" s="53"/>
      <c r="K8" s="54">
        <v>0.78</v>
      </c>
    </row>
    <row r="9" spans="1:13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3" ht="25">
      <c r="B10" s="4" t="s">
        <v>404</v>
      </c>
    </row>
    <row r="11" spans="1:13" ht="15">
      <c r="A11" s="22" t="s">
        <v>3</v>
      </c>
      <c r="B11" s="23" t="s">
        <v>13</v>
      </c>
      <c r="C11" s="24" t="s">
        <v>12</v>
      </c>
      <c r="D11" s="25" t="s">
        <v>0</v>
      </c>
      <c r="E11" s="24" t="s">
        <v>1</v>
      </c>
      <c r="F11" s="24" t="s">
        <v>2</v>
      </c>
      <c r="G11" s="24" t="s">
        <v>7</v>
      </c>
      <c r="H11" s="24" t="s">
        <v>4</v>
      </c>
      <c r="I11" s="24" t="s">
        <v>11</v>
      </c>
      <c r="J11" s="24" t="s">
        <v>369</v>
      </c>
      <c r="K11" s="24" t="s">
        <v>368</v>
      </c>
    </row>
    <row r="12" spans="1:13" ht="15">
      <c r="A12" s="41" t="s">
        <v>660</v>
      </c>
      <c r="B12" s="32" t="s">
        <v>403</v>
      </c>
      <c r="C12" s="32" t="s">
        <v>188</v>
      </c>
      <c r="D12" s="50" t="s">
        <v>5</v>
      </c>
      <c r="E12" s="26">
        <v>25.5</v>
      </c>
      <c r="F12" s="27">
        <v>23.25</v>
      </c>
      <c r="G12" s="28">
        <v>26.2</v>
      </c>
      <c r="H12" s="29">
        <v>74.95</v>
      </c>
      <c r="I12" s="30">
        <v>1</v>
      </c>
      <c r="J12" s="53"/>
      <c r="K12" s="54">
        <v>0.82</v>
      </c>
    </row>
    <row r="13" spans="1:13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3" ht="25">
      <c r="B14" s="4" t="s">
        <v>407</v>
      </c>
    </row>
    <row r="15" spans="1:13" ht="15">
      <c r="A15" s="22" t="s">
        <v>3</v>
      </c>
      <c r="B15" s="23" t="s">
        <v>13</v>
      </c>
      <c r="C15" s="24" t="s">
        <v>12</v>
      </c>
      <c r="D15" s="25" t="s">
        <v>0</v>
      </c>
      <c r="E15" s="24" t="s">
        <v>1</v>
      </c>
      <c r="F15" s="24" t="s">
        <v>2</v>
      </c>
      <c r="G15" s="24" t="s">
        <v>7</v>
      </c>
      <c r="H15" s="24" t="s">
        <v>4</v>
      </c>
      <c r="I15" s="24" t="s">
        <v>11</v>
      </c>
      <c r="J15" s="24" t="s">
        <v>369</v>
      </c>
      <c r="K15" s="24" t="s">
        <v>368</v>
      </c>
    </row>
    <row r="16" spans="1:13" ht="15">
      <c r="A16" s="41" t="s">
        <v>661</v>
      </c>
      <c r="B16" s="32" t="s">
        <v>408</v>
      </c>
      <c r="C16" s="32" t="s">
        <v>157</v>
      </c>
      <c r="D16" s="50" t="s">
        <v>5</v>
      </c>
      <c r="E16" s="26">
        <v>23.4</v>
      </c>
      <c r="F16" s="27">
        <v>25.8</v>
      </c>
      <c r="G16" s="28">
        <v>25.1</v>
      </c>
      <c r="H16" s="29">
        <v>74.300000000000011</v>
      </c>
      <c r="I16" s="30">
        <v>1</v>
      </c>
      <c r="J16" s="53"/>
      <c r="K16" s="54">
        <v>0.82</v>
      </c>
    </row>
    <row r="17" spans="1:11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25">
      <c r="B18" s="4" t="s">
        <v>409</v>
      </c>
    </row>
    <row r="19" spans="1:11" ht="15">
      <c r="A19" s="22" t="s">
        <v>3</v>
      </c>
      <c r="B19" s="23" t="s">
        <v>13</v>
      </c>
      <c r="C19" s="24" t="s">
        <v>12</v>
      </c>
      <c r="D19" s="25" t="s">
        <v>0</v>
      </c>
      <c r="E19" s="24" t="s">
        <v>1</v>
      </c>
      <c r="F19" s="24" t="s">
        <v>2</v>
      </c>
      <c r="G19" s="24" t="s">
        <v>7</v>
      </c>
      <c r="H19" s="24" t="s">
        <v>4</v>
      </c>
      <c r="I19" s="24" t="s">
        <v>11</v>
      </c>
      <c r="J19" s="24" t="s">
        <v>369</v>
      </c>
      <c r="K19" s="24" t="s">
        <v>368</v>
      </c>
    </row>
    <row r="20" spans="1:11" ht="15">
      <c r="A20" s="41" t="s">
        <v>662</v>
      </c>
      <c r="B20" s="32" t="s">
        <v>410</v>
      </c>
      <c r="C20" s="32" t="s">
        <v>170</v>
      </c>
      <c r="D20" s="50" t="s">
        <v>6</v>
      </c>
      <c r="E20" s="26">
        <v>25.2</v>
      </c>
      <c r="F20" s="27">
        <v>26.4</v>
      </c>
      <c r="G20" s="28">
        <v>26.5</v>
      </c>
      <c r="H20" s="29">
        <v>78.099999999999994</v>
      </c>
      <c r="I20" s="30">
        <v>1</v>
      </c>
      <c r="J20" s="53"/>
      <c r="K20" s="54">
        <v>0.92</v>
      </c>
    </row>
    <row r="21" spans="1:11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25">
      <c r="B22" s="4" t="s">
        <v>411</v>
      </c>
    </row>
    <row r="23" spans="1:11" ht="15">
      <c r="A23" s="22" t="s">
        <v>3</v>
      </c>
      <c r="B23" s="23" t="s">
        <v>13</v>
      </c>
      <c r="C23" s="24" t="s">
        <v>12</v>
      </c>
      <c r="D23" s="25" t="s">
        <v>0</v>
      </c>
      <c r="E23" s="24" t="s">
        <v>1</v>
      </c>
      <c r="F23" s="24" t="s">
        <v>2</v>
      </c>
      <c r="G23" s="24" t="s">
        <v>7</v>
      </c>
      <c r="H23" s="24" t="s">
        <v>4</v>
      </c>
      <c r="I23" s="24" t="s">
        <v>11</v>
      </c>
      <c r="J23" s="24" t="s">
        <v>369</v>
      </c>
      <c r="K23" s="24" t="s">
        <v>368</v>
      </c>
    </row>
    <row r="24" spans="1:11" ht="15">
      <c r="A24" s="41" t="s">
        <v>663</v>
      </c>
      <c r="B24" s="32" t="s">
        <v>412</v>
      </c>
      <c r="C24" s="32" t="s">
        <v>413</v>
      </c>
      <c r="D24" s="50" t="s">
        <v>5</v>
      </c>
      <c r="E24" s="26">
        <v>24.4</v>
      </c>
      <c r="F24" s="27">
        <v>25.6</v>
      </c>
      <c r="G24" s="28">
        <v>27.3</v>
      </c>
      <c r="H24" s="29">
        <v>77.300000000000011</v>
      </c>
      <c r="I24" s="30">
        <v>1</v>
      </c>
      <c r="J24" s="53"/>
      <c r="K24" s="54">
        <v>0.82</v>
      </c>
    </row>
    <row r="25" spans="1:11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11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11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11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11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1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</sheetData>
  <conditionalFormatting sqref="K3:K4">
    <cfRule type="cellIs" dxfId="308" priority="34" operator="lessThan">
      <formula>0.7</formula>
    </cfRule>
    <cfRule type="cellIs" dxfId="307" priority="35" stopIfTrue="1" operator="greaterThan">
      <formula>69%</formula>
    </cfRule>
  </conditionalFormatting>
  <conditionalFormatting sqref="K8">
    <cfRule type="cellIs" dxfId="306" priority="29" operator="lessThan">
      <formula>0.7</formula>
    </cfRule>
    <cfRule type="cellIs" dxfId="305" priority="30" stopIfTrue="1" operator="greaterThan">
      <formula>69%</formula>
    </cfRule>
  </conditionalFormatting>
  <conditionalFormatting sqref="I8">
    <cfRule type="cellIs" dxfId="304" priority="31" stopIfTrue="1" operator="equal">
      <formula>3</formula>
    </cfRule>
    <cfRule type="cellIs" dxfId="303" priority="32" stopIfTrue="1" operator="equal">
      <formula>2</formula>
    </cfRule>
    <cfRule type="cellIs" dxfId="302" priority="33" stopIfTrue="1" operator="equal">
      <formula>1</formula>
    </cfRule>
  </conditionalFormatting>
  <conditionalFormatting sqref="I3:I4">
    <cfRule type="cellIs" dxfId="301" priority="26" stopIfTrue="1" operator="equal">
      <formula>3</formula>
    </cfRule>
    <cfRule type="cellIs" dxfId="300" priority="27" stopIfTrue="1" operator="equal">
      <formula>2</formula>
    </cfRule>
    <cfRule type="cellIs" dxfId="299" priority="28" stopIfTrue="1" operator="equal">
      <formula>1</formula>
    </cfRule>
  </conditionalFormatting>
  <conditionalFormatting sqref="K12">
    <cfRule type="cellIs" dxfId="298" priority="21" operator="lessThan">
      <formula>0.7</formula>
    </cfRule>
    <cfRule type="cellIs" dxfId="297" priority="22" stopIfTrue="1" operator="greaterThan">
      <formula>69%</formula>
    </cfRule>
  </conditionalFormatting>
  <conditionalFormatting sqref="I12">
    <cfRule type="cellIs" dxfId="296" priority="23" stopIfTrue="1" operator="equal">
      <formula>3</formula>
    </cfRule>
    <cfRule type="cellIs" dxfId="295" priority="24" stopIfTrue="1" operator="equal">
      <formula>2</formula>
    </cfRule>
    <cfRule type="cellIs" dxfId="294" priority="25" stopIfTrue="1" operator="equal">
      <formula>1</formula>
    </cfRule>
  </conditionalFormatting>
  <conditionalFormatting sqref="K16">
    <cfRule type="cellIs" dxfId="293" priority="11" operator="lessThan">
      <formula>0.7</formula>
    </cfRule>
    <cfRule type="cellIs" dxfId="292" priority="12" stopIfTrue="1" operator="greaterThan">
      <formula>69%</formula>
    </cfRule>
  </conditionalFormatting>
  <conditionalFormatting sqref="I16">
    <cfRule type="cellIs" dxfId="291" priority="13" stopIfTrue="1" operator="equal">
      <formula>3</formula>
    </cfRule>
    <cfRule type="cellIs" dxfId="290" priority="14" stopIfTrue="1" operator="equal">
      <formula>2</formula>
    </cfRule>
    <cfRule type="cellIs" dxfId="289" priority="15" stopIfTrue="1" operator="equal">
      <formula>1</formula>
    </cfRule>
  </conditionalFormatting>
  <conditionalFormatting sqref="K20">
    <cfRule type="cellIs" dxfId="288" priority="6" operator="lessThan">
      <formula>0.7</formula>
    </cfRule>
    <cfRule type="cellIs" dxfId="287" priority="7" stopIfTrue="1" operator="greaterThan">
      <formula>69%</formula>
    </cfRule>
  </conditionalFormatting>
  <conditionalFormatting sqref="I20">
    <cfRule type="cellIs" dxfId="286" priority="8" stopIfTrue="1" operator="equal">
      <formula>3</formula>
    </cfRule>
    <cfRule type="cellIs" dxfId="285" priority="9" stopIfTrue="1" operator="equal">
      <formula>2</formula>
    </cfRule>
    <cfRule type="cellIs" dxfId="284" priority="10" stopIfTrue="1" operator="equal">
      <formula>1</formula>
    </cfRule>
  </conditionalFormatting>
  <conditionalFormatting sqref="K24">
    <cfRule type="cellIs" dxfId="283" priority="1" operator="lessThan">
      <formula>0.7</formula>
    </cfRule>
    <cfRule type="cellIs" dxfId="282" priority="2" stopIfTrue="1" operator="greaterThan">
      <formula>69%</formula>
    </cfRule>
  </conditionalFormatting>
  <conditionalFormatting sqref="I24">
    <cfRule type="cellIs" dxfId="281" priority="3" stopIfTrue="1" operator="equal">
      <formula>3</formula>
    </cfRule>
    <cfRule type="cellIs" dxfId="280" priority="4" stopIfTrue="1" operator="equal">
      <formula>2</formula>
    </cfRule>
    <cfRule type="cellIs" dxfId="279" priority="5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</sheetPr>
  <dimension ref="A1:L50"/>
  <sheetViews>
    <sheetView tabSelected="1" workbookViewId="0">
      <selection activeCell="P43" sqref="P43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11" width="7.5" customWidth="1"/>
    <col min="12" max="12" width="5.33203125" customWidth="1"/>
  </cols>
  <sheetData>
    <row r="1" spans="1:12" ht="25">
      <c r="B1" s="4" t="s">
        <v>414</v>
      </c>
    </row>
    <row r="2" spans="1:12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419</v>
      </c>
      <c r="F2" s="24" t="s">
        <v>420</v>
      </c>
      <c r="G2" s="24" t="s">
        <v>1</v>
      </c>
      <c r="H2" s="24" t="s">
        <v>421</v>
      </c>
      <c r="I2" s="24" t="s">
        <v>422</v>
      </c>
      <c r="J2" s="24" t="s">
        <v>2</v>
      </c>
      <c r="K2" s="24" t="s">
        <v>4</v>
      </c>
      <c r="L2" s="24" t="s">
        <v>423</v>
      </c>
    </row>
    <row r="3" spans="1:12" s="1" customFormat="1" ht="16">
      <c r="A3" s="67" t="s">
        <v>665</v>
      </c>
      <c r="B3" s="32" t="s">
        <v>417</v>
      </c>
      <c r="C3" s="32" t="s">
        <v>418</v>
      </c>
      <c r="D3" s="50" t="s">
        <v>237</v>
      </c>
      <c r="E3" s="63">
        <v>25.6</v>
      </c>
      <c r="F3" s="64">
        <v>3.2</v>
      </c>
      <c r="G3" s="61">
        <f>SUM(Table15173962312213244536479[[#This Row],[Tariff]],Table15173962312213244536479[[#This Row],[Execution]])</f>
        <v>28.8</v>
      </c>
      <c r="H3" s="65">
        <v>26.3</v>
      </c>
      <c r="I3" s="64">
        <v>3.4</v>
      </c>
      <c r="J3" s="62">
        <f>SUM(Table15173962312213244536479[[#This Row],[Tariff2]],Table15173962312213244536479[[#This Row],[Execution2]])</f>
        <v>29.7</v>
      </c>
      <c r="K3" s="66">
        <f>SUM(Table15173962312213244536479[[#This Row],[Run 2]],Table15173962312213244536479[[#This Row],[Run 1]])</f>
        <v>58.5</v>
      </c>
      <c r="L3" s="30">
        <f>SUMPRODUCT((K$3:K$5&gt;K3)/COUNTIF(K$3:K$5,K$3:K$5&amp;""))+1</f>
        <v>1</v>
      </c>
    </row>
    <row r="4" spans="1:12" s="1" customFormat="1" ht="16">
      <c r="A4" s="102" t="s">
        <v>666</v>
      </c>
      <c r="B4" s="113" t="s">
        <v>431</v>
      </c>
      <c r="C4" s="108" t="s">
        <v>282</v>
      </c>
      <c r="D4" s="110" t="s">
        <v>182</v>
      </c>
      <c r="E4" s="114">
        <v>26.7</v>
      </c>
      <c r="F4" s="115">
        <v>3.4</v>
      </c>
      <c r="G4" s="116">
        <f>SUM(Table15173962312213244536479[[#This Row],[Tariff]],Table15173962312213244536479[[#This Row],[Execution]])</f>
        <v>30.099999999999998</v>
      </c>
      <c r="H4" s="117">
        <v>24.4</v>
      </c>
      <c r="I4" s="115">
        <v>1.2</v>
      </c>
      <c r="J4" s="116">
        <f>SUM(Table15173962312213244536479[[#This Row],[Tariff2]],Table15173962312213244536479[[#This Row],[Execution2]])</f>
        <v>25.599999999999998</v>
      </c>
      <c r="K4" s="118">
        <f>SUM(Table15173962312213244536479[[#This Row],[Run 2]],Table15173962312213244536479[[#This Row],[Run 1]])</f>
        <v>55.699999999999996</v>
      </c>
      <c r="L4" s="101">
        <f>SUMPRODUCT((K$3:K$5&gt;K4)/COUNTIF(K$3:K$5,K$3:K$5&amp;""))+1</f>
        <v>2</v>
      </c>
    </row>
    <row r="5" spans="1:12" s="1" customFormat="1" ht="16">
      <c r="A5" s="102" t="s">
        <v>664</v>
      </c>
      <c r="B5" s="119" t="s">
        <v>415</v>
      </c>
      <c r="C5" s="119" t="s">
        <v>416</v>
      </c>
      <c r="D5" s="120" t="s">
        <v>182</v>
      </c>
      <c r="E5" s="114">
        <v>23.4</v>
      </c>
      <c r="F5" s="115">
        <v>1.5</v>
      </c>
      <c r="G5" s="116">
        <f>SUM(Table15173962312213244536479[[#This Row],[Tariff]],Table15173962312213244536479[[#This Row],[Execution]])</f>
        <v>24.9</v>
      </c>
      <c r="H5" s="117">
        <v>20.5</v>
      </c>
      <c r="I5" s="115">
        <v>0.9</v>
      </c>
      <c r="J5" s="116">
        <f>SUM(Table15173962312213244536479[[#This Row],[Tariff2]],Table15173962312213244536479[[#This Row],[Execution2]])</f>
        <v>21.4</v>
      </c>
      <c r="K5" s="118">
        <f>SUM(Table15173962312213244536479[[#This Row],[Run 2]],Table15173962312213244536479[[#This Row],[Run 1]])</f>
        <v>46.3</v>
      </c>
      <c r="L5" s="101">
        <f>SUMPRODUCT((K$3:K$5&gt;K5)/COUNTIF(K$3:K$5,K$3:K$5&amp;""))+1</f>
        <v>3</v>
      </c>
    </row>
    <row r="6" spans="1:12" s="1" customFormat="1" ht="15">
      <c r="A6" s="37"/>
      <c r="B6" s="38"/>
      <c r="C6" s="38"/>
      <c r="D6"/>
      <c r="E6"/>
      <c r="F6"/>
      <c r="G6"/>
      <c r="H6"/>
      <c r="I6" s="39"/>
      <c r="J6"/>
    </row>
    <row r="7" spans="1:12" s="1" customFormat="1" ht="25">
      <c r="A7" s="11"/>
      <c r="B7" s="4" t="s">
        <v>424</v>
      </c>
      <c r="C7" s="12"/>
      <c r="D7" s="13"/>
      <c r="E7"/>
      <c r="F7"/>
      <c r="G7"/>
      <c r="H7"/>
      <c r="I7"/>
      <c r="J7"/>
    </row>
    <row r="8" spans="1:12" ht="15">
      <c r="A8" s="22" t="s">
        <v>3</v>
      </c>
      <c r="B8" s="23" t="s">
        <v>13</v>
      </c>
      <c r="C8" s="24" t="s">
        <v>12</v>
      </c>
      <c r="D8" s="25" t="s">
        <v>0</v>
      </c>
      <c r="E8" s="24" t="s">
        <v>419</v>
      </c>
      <c r="F8" s="24" t="s">
        <v>420</v>
      </c>
      <c r="G8" s="24" t="s">
        <v>1</v>
      </c>
      <c r="H8" s="24" t="s">
        <v>421</v>
      </c>
      <c r="I8" s="24" t="s">
        <v>422</v>
      </c>
      <c r="J8" s="24" t="s">
        <v>2</v>
      </c>
      <c r="K8" s="24" t="s">
        <v>4</v>
      </c>
      <c r="L8" s="24" t="s">
        <v>423</v>
      </c>
    </row>
    <row r="9" spans="1:12" ht="16">
      <c r="A9" s="102" t="s">
        <v>667</v>
      </c>
      <c r="B9" s="98" t="s">
        <v>425</v>
      </c>
      <c r="C9" s="98" t="s">
        <v>426</v>
      </c>
      <c r="D9" s="121" t="s">
        <v>182</v>
      </c>
      <c r="E9" s="114">
        <v>25.7</v>
      </c>
      <c r="F9" s="115">
        <v>1.2</v>
      </c>
      <c r="G9" s="116">
        <f>SUM(Table1517396231221323850577180[[#This Row],[Tariff]],Table1517396231221323850577180[[#This Row],[Execution]])</f>
        <v>26.9</v>
      </c>
      <c r="H9" s="117">
        <v>25.4</v>
      </c>
      <c r="I9" s="115">
        <v>1.3</v>
      </c>
      <c r="J9" s="116">
        <f>SUM(Table1517396231221323850577180[[#This Row],[Tariff2]],Table1517396231221323850577180[[#This Row],[Execution2]])</f>
        <v>26.7</v>
      </c>
      <c r="K9" s="118">
        <f>SUM(Table1517396231221323850577180[[#This Row],[Run 2]],Table1517396231221323850577180[[#This Row],[Run 1]])</f>
        <v>53.599999999999994</v>
      </c>
      <c r="L9" s="101">
        <f>SUMPRODUCT((K$9:K$11&gt;K9)/COUNTIF(K$9:K$11,K$9:K$11&amp;""))+1</f>
        <v>1</v>
      </c>
    </row>
    <row r="10" spans="1:12" ht="16">
      <c r="A10" s="102" t="s">
        <v>669</v>
      </c>
      <c r="B10" s="98" t="s">
        <v>429</v>
      </c>
      <c r="C10" s="98" t="s">
        <v>430</v>
      </c>
      <c r="D10" s="109" t="s">
        <v>182</v>
      </c>
      <c r="E10" s="114">
        <v>25.2</v>
      </c>
      <c r="F10" s="115">
        <v>1.8</v>
      </c>
      <c r="G10" s="116">
        <f>SUM(Table1517396231221323850577180[[#This Row],[Tariff]],Table1517396231221323850577180[[#This Row],[Execution]])</f>
        <v>27</v>
      </c>
      <c r="H10" s="117">
        <v>24.2</v>
      </c>
      <c r="I10" s="115">
        <v>2.1</v>
      </c>
      <c r="J10" s="116">
        <f>SUM(Table1517396231221323850577180[[#This Row],[Tariff2]],Table1517396231221323850577180[[#This Row],[Execution2]])</f>
        <v>26.3</v>
      </c>
      <c r="K10" s="118">
        <f>SUM(Table1517396231221323850577180[[#This Row],[Run 2]],Table1517396231221323850577180[[#This Row],[Run 1]])</f>
        <v>53.3</v>
      </c>
      <c r="L10" s="101">
        <f>SUMPRODUCT((K$9:K$11&gt;K10)/COUNTIF(K$9:K$11,K$9:K$11&amp;""))+1</f>
        <v>2</v>
      </c>
    </row>
    <row r="11" spans="1:12" ht="16">
      <c r="A11" s="41" t="s">
        <v>668</v>
      </c>
      <c r="B11" s="32" t="s">
        <v>427</v>
      </c>
      <c r="C11" s="32" t="s">
        <v>428</v>
      </c>
      <c r="D11" s="31" t="s">
        <v>432</v>
      </c>
      <c r="E11" s="63">
        <v>24.3</v>
      </c>
      <c r="F11" s="64">
        <v>2.1</v>
      </c>
      <c r="G11" s="61">
        <f>SUM(Table1517396231221323850577180[[#This Row],[Tariff]],Table1517396231221323850577180[[#This Row],[Execution]])</f>
        <v>26.400000000000002</v>
      </c>
      <c r="H11" s="65">
        <v>22.5</v>
      </c>
      <c r="I11" s="64">
        <v>1.8</v>
      </c>
      <c r="J11" s="62">
        <f>SUM(Table1517396231221323850577180[[#This Row],[Tariff2]],Table1517396231221323850577180[[#This Row],[Execution2]])</f>
        <v>24.3</v>
      </c>
      <c r="K11" s="66">
        <f>SUM(Table1517396231221323850577180[[#This Row],[Run 2]],Table1517396231221323850577180[[#This Row],[Run 1]])</f>
        <v>50.7</v>
      </c>
      <c r="L11" s="30">
        <f>SUMPRODUCT((K$9:K$11&gt;K11)/COUNTIF(K$9:K$11,K$9:K$11&amp;""))+1</f>
        <v>3</v>
      </c>
    </row>
    <row r="12" spans="1:12" ht="15">
      <c r="A12" s="37"/>
      <c r="B12" s="37"/>
      <c r="C12" s="37"/>
      <c r="D12" s="37"/>
      <c r="E12" s="37"/>
      <c r="F12" s="37"/>
      <c r="G12" s="37"/>
      <c r="H12" s="37"/>
      <c r="I12" s="37"/>
    </row>
    <row r="13" spans="1:12" ht="25">
      <c r="A13" s="37"/>
      <c r="B13" s="4" t="s">
        <v>433</v>
      </c>
    </row>
    <row r="14" spans="1:12" ht="15">
      <c r="A14" s="22" t="s">
        <v>3</v>
      </c>
      <c r="B14" s="23" t="s">
        <v>13</v>
      </c>
      <c r="C14" s="24" t="s">
        <v>12</v>
      </c>
      <c r="D14" s="25" t="s">
        <v>0</v>
      </c>
      <c r="E14" s="24" t="s">
        <v>419</v>
      </c>
      <c r="F14" s="24" t="s">
        <v>420</v>
      </c>
      <c r="G14" s="24" t="s">
        <v>1</v>
      </c>
      <c r="H14" s="24" t="s">
        <v>421</v>
      </c>
      <c r="I14" s="24" t="s">
        <v>422</v>
      </c>
      <c r="J14" s="24" t="s">
        <v>2</v>
      </c>
      <c r="K14" s="24" t="s">
        <v>4</v>
      </c>
      <c r="L14" s="24" t="s">
        <v>423</v>
      </c>
    </row>
    <row r="15" spans="1:12" ht="16">
      <c r="A15" s="102" t="s">
        <v>672</v>
      </c>
      <c r="B15" s="98" t="s">
        <v>292</v>
      </c>
      <c r="C15" s="98" t="s">
        <v>438</v>
      </c>
      <c r="D15" s="106" t="s">
        <v>182</v>
      </c>
      <c r="E15" s="114">
        <v>25.8</v>
      </c>
      <c r="F15" s="115">
        <v>4.5</v>
      </c>
      <c r="G15" s="116">
        <f>SUM(Table1517396231221324453647981[[#This Row],[Tariff]],Table1517396231221324453647981[[#This Row],[Execution]])</f>
        <v>30.3</v>
      </c>
      <c r="H15" s="117">
        <v>27.2</v>
      </c>
      <c r="I15" s="115">
        <v>3.6</v>
      </c>
      <c r="J15" s="116">
        <f>SUM(Table1517396231221324453647981[[#This Row],[Tariff2]],Table1517396231221324453647981[[#This Row],[Execution2]])</f>
        <v>30.8</v>
      </c>
      <c r="K15" s="118">
        <f>SUM(Table1517396231221324453647981[[#This Row],[Run 2]],Table1517396231221324453647981[[#This Row],[Run 1]])</f>
        <v>61.1</v>
      </c>
      <c r="L15" s="101">
        <f>SUMPRODUCT((K$15:K$17&gt;K15)/COUNTIF(K$15:K$17,K$15:K$17&amp;""))+1</f>
        <v>1</v>
      </c>
    </row>
    <row r="16" spans="1:12" ht="16">
      <c r="A16" s="67" t="s">
        <v>670</v>
      </c>
      <c r="B16" s="32" t="s">
        <v>434</v>
      </c>
      <c r="C16" s="32" t="s">
        <v>435</v>
      </c>
      <c r="D16" s="43" t="s">
        <v>432</v>
      </c>
      <c r="E16" s="63">
        <v>23.5</v>
      </c>
      <c r="F16" s="64">
        <v>2.6</v>
      </c>
      <c r="G16" s="61">
        <f>SUM(Table1517396231221324453647981[[#This Row],[Tariff]],Table1517396231221324453647981[[#This Row],[Execution]])</f>
        <v>26.1</v>
      </c>
      <c r="H16" s="65">
        <v>24.1</v>
      </c>
      <c r="I16" s="64">
        <v>2.5</v>
      </c>
      <c r="J16" s="62">
        <f>SUM(Table1517396231221324453647981[[#This Row],[Tariff2]],Table1517396231221324453647981[[#This Row],[Execution2]])</f>
        <v>26.6</v>
      </c>
      <c r="K16" s="66">
        <f>SUM(Table1517396231221324453647981[[#This Row],[Run 2]],Table1517396231221324453647981[[#This Row],[Run 1]])</f>
        <v>52.7</v>
      </c>
      <c r="L16" s="30">
        <f>SUMPRODUCT((K$15:K$17&gt;K16)/COUNTIF(K$15:K$17,K$15:K$17&amp;""))+1</f>
        <v>2</v>
      </c>
    </row>
    <row r="17" spans="1:12" ht="16">
      <c r="A17" s="67" t="s">
        <v>671</v>
      </c>
      <c r="B17" s="44" t="s">
        <v>436</v>
      </c>
      <c r="C17" s="45" t="s">
        <v>437</v>
      </c>
      <c r="D17" s="48" t="s">
        <v>396</v>
      </c>
      <c r="E17" s="63">
        <v>0</v>
      </c>
      <c r="F17" s="64">
        <v>0</v>
      </c>
      <c r="G17" s="61">
        <f>SUM(Table1517396231221324453647981[[#This Row],[Tariff]],Table1517396231221324453647981[[#This Row],[Execution]])</f>
        <v>0</v>
      </c>
      <c r="H17" s="65">
        <v>0</v>
      </c>
      <c r="I17" s="64">
        <v>0</v>
      </c>
      <c r="J17" s="62">
        <f>SUM(Table1517396231221324453647981[[#This Row],[Tariff2]],Table1517396231221324453647981[[#This Row],[Execution2]])</f>
        <v>0</v>
      </c>
      <c r="K17" s="66">
        <f>SUM(Table1517396231221324453647981[[#This Row],[Run 2]],Table1517396231221324453647981[[#This Row],[Run 1]])</f>
        <v>0</v>
      </c>
      <c r="L17" s="30">
        <f>SUMPRODUCT((K$15:K$17&gt;K17)/COUNTIF(K$15:K$17,K$15:K$17&amp;""))+1</f>
        <v>3</v>
      </c>
    </row>
    <row r="18" spans="1:12" ht="15">
      <c r="A18" s="37"/>
      <c r="B18" s="37"/>
      <c r="C18" s="37"/>
      <c r="D18" s="37"/>
      <c r="E18" s="37"/>
      <c r="F18" s="37"/>
      <c r="G18" s="37"/>
      <c r="H18" s="37"/>
      <c r="I18" s="37"/>
    </row>
    <row r="19" spans="1:12" ht="25">
      <c r="B19" s="4" t="s">
        <v>439</v>
      </c>
      <c r="K19" s="1"/>
      <c r="L19" s="1"/>
    </row>
    <row r="20" spans="1:12" ht="15">
      <c r="A20" s="22" t="s">
        <v>3</v>
      </c>
      <c r="B20" s="23" t="s">
        <v>13</v>
      </c>
      <c r="C20" s="24" t="s">
        <v>12</v>
      </c>
      <c r="D20" s="25" t="s">
        <v>0</v>
      </c>
      <c r="E20" s="24" t="s">
        <v>419</v>
      </c>
      <c r="F20" s="24" t="s">
        <v>420</v>
      </c>
      <c r="G20" s="24" t="s">
        <v>1</v>
      </c>
      <c r="H20" s="24" t="s">
        <v>421</v>
      </c>
      <c r="I20" s="24" t="s">
        <v>422</v>
      </c>
      <c r="J20" s="24" t="s">
        <v>2</v>
      </c>
      <c r="K20" s="24" t="s">
        <v>4</v>
      </c>
      <c r="L20" s="24" t="s">
        <v>423</v>
      </c>
    </row>
    <row r="21" spans="1:12" ht="16">
      <c r="A21" s="102" t="s">
        <v>676</v>
      </c>
      <c r="B21" s="98" t="s">
        <v>446</v>
      </c>
      <c r="C21" s="98" t="s">
        <v>447</v>
      </c>
      <c r="D21" s="122" t="s">
        <v>182</v>
      </c>
      <c r="E21" s="114">
        <v>26.7</v>
      </c>
      <c r="F21" s="115">
        <v>3.6</v>
      </c>
      <c r="G21" s="116">
        <f>SUM(Table151739623122132385057718082[[#This Row],[Tariff]],Table151739623122132385057718082[[#This Row],[Execution]])</f>
        <v>30.3</v>
      </c>
      <c r="H21" s="117">
        <v>26.6</v>
      </c>
      <c r="I21" s="115">
        <v>3.8</v>
      </c>
      <c r="J21" s="116">
        <f>SUM(Table151739623122132385057718082[[#This Row],[Tariff2]],Table151739623122132385057718082[[#This Row],[Execution2]])</f>
        <v>30.400000000000002</v>
      </c>
      <c r="K21" s="118">
        <f>SUM(Table151739623122132385057718082[[#This Row],[Run 2]],Table151739623122132385057718082[[#This Row],[Run 1]])</f>
        <v>60.7</v>
      </c>
      <c r="L21" s="101">
        <f>SUMPRODUCT((K$21:K$24&gt;K21)/COUNTIF(K$21:K$24,K$21:K$24&amp;""))+1</f>
        <v>1</v>
      </c>
    </row>
    <row r="22" spans="1:12" ht="16">
      <c r="A22" s="102" t="s">
        <v>674</v>
      </c>
      <c r="B22" s="98" t="s">
        <v>442</v>
      </c>
      <c r="C22" s="98" t="s">
        <v>443</v>
      </c>
      <c r="D22" s="109" t="s">
        <v>182</v>
      </c>
      <c r="E22" s="114">
        <v>26.6</v>
      </c>
      <c r="F22" s="115">
        <v>3.9</v>
      </c>
      <c r="G22" s="116">
        <f>SUM(Table151739623122132385057718082[[#This Row],[Tariff]],Table151739623122132385057718082[[#This Row],[Execution]])</f>
        <v>30.5</v>
      </c>
      <c r="H22" s="117">
        <v>26.6</v>
      </c>
      <c r="I22" s="115">
        <v>3.4</v>
      </c>
      <c r="J22" s="116">
        <f>SUM(Table151739623122132385057718082[[#This Row],[Tariff2]],Table151739623122132385057718082[[#This Row],[Execution2]])</f>
        <v>30</v>
      </c>
      <c r="K22" s="118">
        <f>SUM(Table151739623122132385057718082[[#This Row],[Run 2]],Table151739623122132385057718082[[#This Row],[Run 1]])</f>
        <v>60.5</v>
      </c>
      <c r="L22" s="101">
        <f>SUMPRODUCT((K$21:K$24&gt;K22)/COUNTIF(K$21:K$24,K$21:K$24&amp;""))+1</f>
        <v>2</v>
      </c>
    </row>
    <row r="23" spans="1:12" ht="16">
      <c r="A23" s="102" t="s">
        <v>675</v>
      </c>
      <c r="B23" s="98" t="s">
        <v>444</v>
      </c>
      <c r="C23" s="98" t="s">
        <v>445</v>
      </c>
      <c r="D23" s="109" t="s">
        <v>182</v>
      </c>
      <c r="E23" s="114">
        <v>25.9</v>
      </c>
      <c r="F23" s="115">
        <v>3.9</v>
      </c>
      <c r="G23" s="116">
        <f>SUM(Table151739623122132385057718082[[#This Row],[Tariff]],Table151739623122132385057718082[[#This Row],[Execution]])</f>
        <v>29.799999999999997</v>
      </c>
      <c r="H23" s="117">
        <v>25.5</v>
      </c>
      <c r="I23" s="115">
        <v>3.4</v>
      </c>
      <c r="J23" s="116">
        <f>SUM(Table151739623122132385057718082[[#This Row],[Tariff2]],Table151739623122132385057718082[[#This Row],[Execution2]])</f>
        <v>28.9</v>
      </c>
      <c r="K23" s="118">
        <f>SUM(Table151739623122132385057718082[[#This Row],[Run 2]],Table151739623122132385057718082[[#This Row],[Run 1]])</f>
        <v>58.699999999999996</v>
      </c>
      <c r="L23" s="101">
        <f>SUMPRODUCT((K$21:K$24&gt;K23)/COUNTIF(K$21:K$24,K$21:K$24&amp;""))+1</f>
        <v>3</v>
      </c>
    </row>
    <row r="24" spans="1:12" ht="16">
      <c r="A24" s="41" t="s">
        <v>673</v>
      </c>
      <c r="B24" s="32" t="s">
        <v>440</v>
      </c>
      <c r="C24" s="32" t="s">
        <v>441</v>
      </c>
      <c r="D24" s="20" t="s">
        <v>448</v>
      </c>
      <c r="E24" s="63">
        <v>25.2</v>
      </c>
      <c r="F24" s="64">
        <v>2.1</v>
      </c>
      <c r="G24" s="61">
        <f>SUM(Table151739623122132385057718082[[#This Row],[Tariff]],Table151739623122132385057718082[[#This Row],[Execution]])</f>
        <v>27.3</v>
      </c>
      <c r="H24" s="65">
        <v>24.4</v>
      </c>
      <c r="I24" s="64">
        <v>1.9</v>
      </c>
      <c r="J24" s="62">
        <f>SUM(Table151739623122132385057718082[[#This Row],[Tariff2]],Table151739623122132385057718082[[#This Row],[Execution2]])</f>
        <v>26.299999999999997</v>
      </c>
      <c r="K24" s="66">
        <f>SUM(Table151739623122132385057718082[[#This Row],[Run 2]],Table151739623122132385057718082[[#This Row],[Run 1]])</f>
        <v>53.599999999999994</v>
      </c>
      <c r="L24" s="30">
        <f>SUMPRODUCT((K$21:K$24&gt;K24)/COUNTIF(K$21:K$24,K$21:K$24&amp;""))+1</f>
        <v>4</v>
      </c>
    </row>
    <row r="25" spans="1:12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12" ht="25">
      <c r="A26" s="37"/>
      <c r="B26" s="4" t="s">
        <v>449</v>
      </c>
    </row>
    <row r="27" spans="1:12" ht="15">
      <c r="A27" s="22" t="s">
        <v>3</v>
      </c>
      <c r="B27" s="23" t="s">
        <v>13</v>
      </c>
      <c r="C27" s="24" t="s">
        <v>12</v>
      </c>
      <c r="D27" s="25" t="s">
        <v>0</v>
      </c>
      <c r="E27" s="24" t="s">
        <v>419</v>
      </c>
      <c r="F27" s="24" t="s">
        <v>420</v>
      </c>
      <c r="G27" s="24" t="s">
        <v>1</v>
      </c>
      <c r="H27" s="24" t="s">
        <v>421</v>
      </c>
      <c r="I27" s="24" t="s">
        <v>422</v>
      </c>
      <c r="J27" s="24" t="s">
        <v>2</v>
      </c>
      <c r="K27" s="24" t="s">
        <v>4</v>
      </c>
      <c r="L27" s="24" t="s">
        <v>423</v>
      </c>
    </row>
    <row r="28" spans="1:12" ht="16">
      <c r="A28" s="67" t="s">
        <v>678</v>
      </c>
      <c r="B28" s="32" t="s">
        <v>451</v>
      </c>
      <c r="C28" s="32" t="s">
        <v>452</v>
      </c>
      <c r="D28" s="50" t="s">
        <v>5</v>
      </c>
      <c r="E28" s="63">
        <v>24.9</v>
      </c>
      <c r="F28" s="64">
        <v>2.6</v>
      </c>
      <c r="G28" s="61">
        <f>SUM(Table151739623122132445364798183[[#This Row],[Tariff]],Table151739623122132445364798183[[#This Row],[Execution]])</f>
        <v>27.5</v>
      </c>
      <c r="H28" s="65">
        <v>24.1</v>
      </c>
      <c r="I28" s="64">
        <v>2.5</v>
      </c>
      <c r="J28" s="62">
        <f>SUM(Table151739623122132445364798183[[#This Row],[Tariff2]],Table151739623122132445364798183[[#This Row],[Execution2]])</f>
        <v>26.6</v>
      </c>
      <c r="K28" s="66">
        <f>SUM(Table151739623122132445364798183[[#This Row],[Run 2]],Table151739623122132445364798183[[#This Row],[Run 1]])</f>
        <v>54.1</v>
      </c>
      <c r="L28" s="30">
        <f>SUMPRODUCT((K$28:K$30&gt;K28)/COUNTIF(K$28:K$30,K$28:K$30&amp;""))+1</f>
        <v>1</v>
      </c>
    </row>
    <row r="29" spans="1:12" ht="16">
      <c r="A29" s="67" t="s">
        <v>677</v>
      </c>
      <c r="B29" s="32" t="s">
        <v>450</v>
      </c>
      <c r="C29" s="32" t="s">
        <v>308</v>
      </c>
      <c r="D29" s="43" t="s">
        <v>219</v>
      </c>
      <c r="E29" s="63">
        <v>24.8</v>
      </c>
      <c r="F29" s="64">
        <v>3.9</v>
      </c>
      <c r="G29" s="61">
        <f>SUM(Table151739623122132445364798183[[#This Row],[Tariff]],Table151739623122132445364798183[[#This Row],[Execution]])</f>
        <v>28.7</v>
      </c>
      <c r="H29" s="65">
        <v>16.399999999999999</v>
      </c>
      <c r="I29" s="64">
        <v>2.2999999999999998</v>
      </c>
      <c r="J29" s="62">
        <f>SUM(Table151739623122132445364798183[[#This Row],[Tariff2]],Table151739623122132445364798183[[#This Row],[Execution2]])</f>
        <v>18.7</v>
      </c>
      <c r="K29" s="66">
        <f>SUM(Table151739623122132445364798183[[#This Row],[Run 2]],Table151739623122132445364798183[[#This Row],[Run 1]])</f>
        <v>47.4</v>
      </c>
      <c r="L29" s="30">
        <f>SUMPRODUCT((K$28:K$30&gt;K29)/COUNTIF(K$28:K$30,K$28:K$30&amp;""))+1</f>
        <v>2</v>
      </c>
    </row>
    <row r="30" spans="1:12" ht="16">
      <c r="A30" s="69" t="s">
        <v>690</v>
      </c>
      <c r="B30" s="32" t="s">
        <v>405</v>
      </c>
      <c r="C30" s="32" t="s">
        <v>406</v>
      </c>
      <c r="D30" s="50" t="s">
        <v>396</v>
      </c>
      <c r="E30" s="63">
        <v>19.2</v>
      </c>
      <c r="F30" s="64">
        <v>2.7</v>
      </c>
      <c r="G30" s="61">
        <f>SUM(Table151739623122132445364798183[[#This Row],[Tariff]],Table151739623122132445364798183[[#This Row],[Execution]])</f>
        <v>21.9</v>
      </c>
      <c r="H30" s="65">
        <v>19.3</v>
      </c>
      <c r="I30" s="64">
        <v>1.5</v>
      </c>
      <c r="J30" s="62">
        <f>SUM(Table151739623122132445364798183[[#This Row],[Tariff2]],Table151739623122132445364798183[[#This Row],[Execution2]])</f>
        <v>20.8</v>
      </c>
      <c r="K30" s="66">
        <f>SUM(Table151739623122132445364798183[[#This Row],[Run 2]],Table151739623122132445364798183[[#This Row],[Run 1]])</f>
        <v>42.7</v>
      </c>
      <c r="L30" s="30">
        <f>SUMPRODUCT((K$28:K$30&gt;K30)/COUNTIF(K$28:K$30,K$28:K$30&amp;""))+1</f>
        <v>3</v>
      </c>
    </row>
    <row r="31" spans="1:12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12" ht="25">
      <c r="B32" s="4" t="s">
        <v>453</v>
      </c>
      <c r="K32" s="1"/>
      <c r="L32" s="1"/>
    </row>
    <row r="33" spans="1:12" ht="15">
      <c r="A33" s="22" t="s">
        <v>3</v>
      </c>
      <c r="B33" s="23" t="s">
        <v>13</v>
      </c>
      <c r="C33" s="24" t="s">
        <v>12</v>
      </c>
      <c r="D33" s="25" t="s">
        <v>0</v>
      </c>
      <c r="E33" s="24" t="s">
        <v>419</v>
      </c>
      <c r="F33" s="24" t="s">
        <v>420</v>
      </c>
      <c r="G33" s="24" t="s">
        <v>1</v>
      </c>
      <c r="H33" s="24" t="s">
        <v>421</v>
      </c>
      <c r="I33" s="24" t="s">
        <v>422</v>
      </c>
      <c r="J33" s="24" t="s">
        <v>2</v>
      </c>
      <c r="K33" s="24" t="s">
        <v>4</v>
      </c>
      <c r="L33" s="24" t="s">
        <v>423</v>
      </c>
    </row>
    <row r="34" spans="1:12" ht="16">
      <c r="A34" s="41" t="s">
        <v>680</v>
      </c>
      <c r="B34" s="32" t="s">
        <v>456</v>
      </c>
      <c r="C34" s="32" t="s">
        <v>457</v>
      </c>
      <c r="D34" s="31" t="s">
        <v>237</v>
      </c>
      <c r="E34" s="63">
        <v>26</v>
      </c>
      <c r="F34" s="64">
        <v>3.4</v>
      </c>
      <c r="G34" s="61">
        <f>SUM(Table15173962312213238505771808284[[#This Row],[Tariff]],Table15173962312213238505771808284[[#This Row],[Execution]])</f>
        <v>29.4</v>
      </c>
      <c r="H34" s="65">
        <v>25.7</v>
      </c>
      <c r="I34" s="64">
        <v>3.2</v>
      </c>
      <c r="J34" s="62">
        <f>SUM(Table15173962312213238505771808284[[#This Row],[Tariff2]],Table15173962312213238505771808284[[#This Row],[Execution2]])</f>
        <v>28.9</v>
      </c>
      <c r="K34" s="66">
        <f>SUM(Table15173962312213238505771808284[[#This Row],[Run 2]],Table15173962312213238505771808284[[#This Row],[Run 1]])</f>
        <v>58.3</v>
      </c>
      <c r="L34" s="30">
        <f>SUMPRODUCT((K$34:K$35&gt;K34)/COUNTIF(K$34:K$35,K$34:K$35&amp;""))+1</f>
        <v>1</v>
      </c>
    </row>
    <row r="35" spans="1:12" ht="16">
      <c r="A35" s="41" t="s">
        <v>679</v>
      </c>
      <c r="B35" s="32" t="s">
        <v>454</v>
      </c>
      <c r="C35" s="32" t="s">
        <v>455</v>
      </c>
      <c r="D35" s="20" t="s">
        <v>5</v>
      </c>
      <c r="E35" s="63">
        <v>25.7</v>
      </c>
      <c r="F35" s="64">
        <v>2.2999999999999998</v>
      </c>
      <c r="G35" s="61">
        <f>SUM(Table15173962312213238505771808284[[#This Row],[Tariff]],Table15173962312213238505771808284[[#This Row],[Execution]])</f>
        <v>28</v>
      </c>
      <c r="H35" s="65">
        <v>24.7</v>
      </c>
      <c r="I35" s="64">
        <v>1.9</v>
      </c>
      <c r="J35" s="62">
        <f>SUM(Table15173962312213238505771808284[[#This Row],[Tariff2]],Table15173962312213238505771808284[[#This Row],[Execution2]])</f>
        <v>26.599999999999998</v>
      </c>
      <c r="K35" s="66">
        <f>SUM(Table15173962312213238505771808284[[#This Row],[Run 2]],Table15173962312213238505771808284[[#This Row],[Run 1]])</f>
        <v>54.599999999999994</v>
      </c>
      <c r="L35" s="30">
        <f>SUMPRODUCT((K$34:K$35&gt;K35)/COUNTIF(K$34:K$35,K$34:K$35&amp;""))+1</f>
        <v>2</v>
      </c>
    </row>
    <row r="36" spans="1:12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12" ht="25">
      <c r="A37" s="37"/>
      <c r="B37" s="4" t="s">
        <v>458</v>
      </c>
    </row>
    <row r="38" spans="1:12" ht="15">
      <c r="A38" s="22" t="s">
        <v>3</v>
      </c>
      <c r="B38" s="23" t="s">
        <v>13</v>
      </c>
      <c r="C38" s="24" t="s">
        <v>12</v>
      </c>
      <c r="D38" s="25" t="s">
        <v>0</v>
      </c>
      <c r="E38" s="24" t="s">
        <v>419</v>
      </c>
      <c r="F38" s="24" t="s">
        <v>420</v>
      </c>
      <c r="G38" s="24" t="s">
        <v>1</v>
      </c>
      <c r="H38" s="24" t="s">
        <v>421</v>
      </c>
      <c r="I38" s="24" t="s">
        <v>422</v>
      </c>
      <c r="J38" s="24" t="s">
        <v>2</v>
      </c>
      <c r="K38" s="24" t="s">
        <v>4</v>
      </c>
      <c r="L38" s="24" t="s">
        <v>423</v>
      </c>
    </row>
    <row r="39" spans="1:12" ht="16">
      <c r="A39" s="67" t="s">
        <v>681</v>
      </c>
      <c r="B39" s="32" t="s">
        <v>137</v>
      </c>
      <c r="C39" s="32" t="s">
        <v>459</v>
      </c>
      <c r="D39" s="43" t="s">
        <v>237</v>
      </c>
      <c r="E39" s="63">
        <v>25.2</v>
      </c>
      <c r="F39" s="64">
        <v>3.8</v>
      </c>
      <c r="G39" s="61">
        <f>SUM(Table15173962312213244536479818385[[#This Row],[Tariff]],Table15173962312213244536479818385[[#This Row],[Execution]])</f>
        <v>29</v>
      </c>
      <c r="H39" s="65">
        <v>25.4</v>
      </c>
      <c r="I39" s="64">
        <v>3.6</v>
      </c>
      <c r="J39" s="62">
        <f>SUM(Table15173962312213244536479818385[[#This Row],[Tariff2]],Table15173962312213244536479818385[[#This Row],[Execution2]])</f>
        <v>29</v>
      </c>
      <c r="K39" s="66">
        <f>SUM(Table15173962312213244536479818385[[#This Row],[Run 2]],Table15173962312213244536479818385[[#This Row],[Run 1]])</f>
        <v>58</v>
      </c>
      <c r="L39" s="30">
        <v>1</v>
      </c>
    </row>
    <row r="40" spans="1:12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12" ht="25">
      <c r="B41" s="4" t="s">
        <v>462</v>
      </c>
      <c r="K41" s="1"/>
      <c r="L41" s="1"/>
    </row>
    <row r="42" spans="1:12" ht="15">
      <c r="A42" s="22" t="s">
        <v>3</v>
      </c>
      <c r="B42" s="23" t="s">
        <v>13</v>
      </c>
      <c r="C42" s="24" t="s">
        <v>12</v>
      </c>
      <c r="D42" s="25" t="s">
        <v>0</v>
      </c>
      <c r="E42" s="24" t="s">
        <v>419</v>
      </c>
      <c r="F42" s="24" t="s">
        <v>420</v>
      </c>
      <c r="G42" s="24" t="s">
        <v>1</v>
      </c>
      <c r="H42" s="24" t="s">
        <v>421</v>
      </c>
      <c r="I42" s="24" t="s">
        <v>422</v>
      </c>
      <c r="J42" s="24" t="s">
        <v>2</v>
      </c>
      <c r="K42" s="24" t="s">
        <v>4</v>
      </c>
      <c r="L42" s="24" t="s">
        <v>423</v>
      </c>
    </row>
    <row r="43" spans="1:12" ht="16">
      <c r="A43" s="102" t="s">
        <v>682</v>
      </c>
      <c r="B43" s="98" t="s">
        <v>425</v>
      </c>
      <c r="C43" s="98" t="s">
        <v>460</v>
      </c>
      <c r="D43" s="121" t="s">
        <v>182</v>
      </c>
      <c r="E43" s="114">
        <v>26.6</v>
      </c>
      <c r="F43" s="115">
        <v>3.7</v>
      </c>
      <c r="G43" s="116">
        <f>SUM(Table1517396231221323850577180828486[[#This Row],[Tariff]],Table1517396231221323850577180828486[[#This Row],[Execution]])</f>
        <v>30.3</v>
      </c>
      <c r="H43" s="117">
        <v>26.8</v>
      </c>
      <c r="I43" s="115">
        <v>3.6</v>
      </c>
      <c r="J43" s="116">
        <f>SUM(Table1517396231221323850577180828486[[#This Row],[Tariff2]],Table1517396231221323850577180828486[[#This Row],[Execution2]])</f>
        <v>30.400000000000002</v>
      </c>
      <c r="K43" s="118">
        <f>SUM(Table1517396231221323850577180828486[[#This Row],[Run 2]],Table1517396231221323850577180828486[[#This Row],[Run 1]])</f>
        <v>60.7</v>
      </c>
      <c r="L43" s="101">
        <f>SUMPRODUCT((K$43:K$44&gt;K43)/COUNTIF(K$43:K$44,K$43:K$44&amp;""))+1</f>
        <v>1</v>
      </c>
    </row>
    <row r="44" spans="1:12" ht="16">
      <c r="A44" s="102" t="s">
        <v>683</v>
      </c>
      <c r="B44" s="98" t="s">
        <v>461</v>
      </c>
      <c r="C44" s="98" t="s">
        <v>205</v>
      </c>
      <c r="D44" s="109" t="s">
        <v>182</v>
      </c>
      <c r="E44" s="114">
        <v>23.4</v>
      </c>
      <c r="F44" s="115">
        <v>3.8</v>
      </c>
      <c r="G44" s="116">
        <f>SUM(Table1517396231221323850577180828486[[#This Row],[Tariff]],Table1517396231221323850577180828486[[#This Row],[Execution]])</f>
        <v>27.2</v>
      </c>
      <c r="H44" s="117">
        <v>24.1</v>
      </c>
      <c r="I44" s="115">
        <v>3.4</v>
      </c>
      <c r="J44" s="116">
        <f>SUM(Table1517396231221323850577180828486[[#This Row],[Tariff2]],Table1517396231221323850577180828486[[#This Row],[Execution2]])</f>
        <v>27.5</v>
      </c>
      <c r="K44" s="118">
        <f>SUM(Table1517396231221323850577180828486[[#This Row],[Run 2]],Table1517396231221323850577180828486[[#This Row],[Run 1]])</f>
        <v>54.7</v>
      </c>
      <c r="L44" s="101">
        <f t="shared" ref="L44" si="0">SUMPRODUCT((K$43:K$44&gt;K44)/COUNTIF(K$43:K$44,K$43:K$44&amp;""))+1</f>
        <v>2</v>
      </c>
    </row>
    <row r="45" spans="1:12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12" ht="25">
      <c r="A46" s="37"/>
      <c r="B46" s="4" t="s">
        <v>463</v>
      </c>
    </row>
    <row r="47" spans="1:12" ht="15">
      <c r="A47" s="22" t="s">
        <v>3</v>
      </c>
      <c r="B47" s="23" t="s">
        <v>13</v>
      </c>
      <c r="C47" s="24" t="s">
        <v>12</v>
      </c>
      <c r="D47" s="25" t="s">
        <v>0</v>
      </c>
      <c r="E47" s="24" t="s">
        <v>419</v>
      </c>
      <c r="F47" s="24" t="s">
        <v>420</v>
      </c>
      <c r="G47" s="24" t="s">
        <v>1</v>
      </c>
      <c r="H47" s="24" t="s">
        <v>421</v>
      </c>
      <c r="I47" s="24" t="s">
        <v>422</v>
      </c>
      <c r="J47" s="24" t="s">
        <v>2</v>
      </c>
      <c r="K47" s="24" t="s">
        <v>4</v>
      </c>
      <c r="L47" s="24" t="s">
        <v>423</v>
      </c>
    </row>
    <row r="48" spans="1:12" ht="16">
      <c r="A48" s="67" t="s">
        <v>686</v>
      </c>
      <c r="B48" s="44" t="s">
        <v>468</v>
      </c>
      <c r="C48" s="45" t="s">
        <v>311</v>
      </c>
      <c r="D48" s="43" t="s">
        <v>237</v>
      </c>
      <c r="E48" s="63">
        <v>25.3</v>
      </c>
      <c r="F48" s="64">
        <v>10</v>
      </c>
      <c r="G48" s="61">
        <f>SUM(Table1517396231221324453647981838587[[#This Row],[Tariff]],Table1517396231221324453647981838587[[#This Row],[Execution]])</f>
        <v>35.299999999999997</v>
      </c>
      <c r="H48" s="65">
        <v>25.9</v>
      </c>
      <c r="I48" s="64">
        <v>9.6</v>
      </c>
      <c r="J48" s="62">
        <f>SUM(Table1517396231221324453647981838587[[#This Row],[Tariff2]],Table1517396231221324453647981838587[[#This Row],[Execution2]])</f>
        <v>35.5</v>
      </c>
      <c r="K48" s="66">
        <f>SUM(Table1517396231221324453647981838587[[#This Row],[Run 2]],Table1517396231221324453647981838587[[#This Row],[Run 1]])</f>
        <v>70.8</v>
      </c>
      <c r="L48" s="30">
        <f>SUMPRODUCT((K$48:K$50&gt;K48)/COUNTIF(K$48:K$50,K$48:K$50&amp;""))+1</f>
        <v>1</v>
      </c>
    </row>
    <row r="49" spans="1:12" ht="16">
      <c r="A49" s="67" t="s">
        <v>684</v>
      </c>
      <c r="B49" s="32" t="s">
        <v>464</v>
      </c>
      <c r="C49" s="32" t="s">
        <v>465</v>
      </c>
      <c r="D49" s="43" t="s">
        <v>237</v>
      </c>
      <c r="E49" s="63">
        <v>26</v>
      </c>
      <c r="F49" s="64">
        <v>6.1</v>
      </c>
      <c r="G49" s="61">
        <f>SUM(Table1517396231221324453647981838587[[#This Row],[Tariff]],Table1517396231221324453647981838587[[#This Row],[Execution]])</f>
        <v>32.1</v>
      </c>
      <c r="H49" s="65">
        <v>26.1</v>
      </c>
      <c r="I49" s="64">
        <v>5.7</v>
      </c>
      <c r="J49" s="62">
        <f>SUM(Table1517396231221324453647981838587[[#This Row],[Tariff2]],Table1517396231221324453647981838587[[#This Row],[Execution2]])</f>
        <v>31.8</v>
      </c>
      <c r="K49" s="66">
        <f>SUM(Table1517396231221324453647981838587[[#This Row],[Run 2]],Table1517396231221324453647981838587[[#This Row],[Run 1]])</f>
        <v>63.900000000000006</v>
      </c>
      <c r="L49" s="30">
        <f>SUMPRODUCT((K$48:K$50&gt;K49)/COUNTIF(K$48:K$50,K$48:K$50&amp;""))+1</f>
        <v>2</v>
      </c>
    </row>
    <row r="50" spans="1:12" ht="16">
      <c r="A50" s="67" t="s">
        <v>685</v>
      </c>
      <c r="B50" s="44" t="s">
        <v>466</v>
      </c>
      <c r="C50" s="45" t="s">
        <v>467</v>
      </c>
      <c r="D50" s="49" t="s">
        <v>219</v>
      </c>
      <c r="E50" s="63">
        <v>24.6</v>
      </c>
      <c r="F50" s="64">
        <v>5.7</v>
      </c>
      <c r="G50" s="61">
        <f>SUM(Table1517396231221324453647981838587[[#This Row],[Tariff]],Table1517396231221324453647981838587[[#This Row],[Execution]])</f>
        <v>30.3</v>
      </c>
      <c r="H50" s="65">
        <v>24.4</v>
      </c>
      <c r="I50" s="64">
        <v>5.6</v>
      </c>
      <c r="J50" s="62">
        <f>SUM(Table1517396231221324453647981838587[[#This Row],[Tariff2]],Table1517396231221324453647981838587[[#This Row],[Execution2]])</f>
        <v>30</v>
      </c>
      <c r="K50" s="66">
        <f>SUM(Table1517396231221324453647981838587[[#This Row],[Run 2]],Table1517396231221324453647981838587[[#This Row],[Run 1]])</f>
        <v>60.3</v>
      </c>
      <c r="L50" s="30">
        <f>SUMPRODUCT((K$48:K$50&gt;K50)/COUNTIF(K$48:K$50,K$48:K$50&amp;""))+1</f>
        <v>3</v>
      </c>
    </row>
  </sheetData>
  <conditionalFormatting sqref="I6">
    <cfRule type="cellIs" dxfId="182" priority="50" stopIfTrue="1" operator="equal">
      <formula>3</formula>
    </cfRule>
    <cfRule type="cellIs" dxfId="181" priority="51" stopIfTrue="1" operator="equal">
      <formula>2</formula>
    </cfRule>
    <cfRule type="cellIs" dxfId="180" priority="52" stopIfTrue="1" operator="equal">
      <formula>1</formula>
    </cfRule>
  </conditionalFormatting>
  <conditionalFormatting sqref="L9:L11">
    <cfRule type="cellIs" dxfId="179" priority="28" stopIfTrue="1" operator="equal">
      <formula>3</formula>
    </cfRule>
    <cfRule type="cellIs" dxfId="178" priority="29" stopIfTrue="1" operator="equal">
      <formula>2</formula>
    </cfRule>
    <cfRule type="cellIs" dxfId="177" priority="30" stopIfTrue="1" operator="equal">
      <formula>1</formula>
    </cfRule>
  </conditionalFormatting>
  <conditionalFormatting sqref="L3:L5">
    <cfRule type="cellIs" dxfId="176" priority="34" stopIfTrue="1" operator="equal">
      <formula>3</formula>
    </cfRule>
    <cfRule type="cellIs" dxfId="175" priority="35" stopIfTrue="1" operator="equal">
      <formula>2</formula>
    </cfRule>
    <cfRule type="cellIs" dxfId="174" priority="36" stopIfTrue="1" operator="equal">
      <formula>1</formula>
    </cfRule>
  </conditionalFormatting>
  <conditionalFormatting sqref="L28:L30">
    <cfRule type="cellIs" dxfId="173" priority="13" stopIfTrue="1" operator="equal">
      <formula>3</formula>
    </cfRule>
    <cfRule type="cellIs" dxfId="172" priority="14" stopIfTrue="1" operator="equal">
      <formula>2</formula>
    </cfRule>
    <cfRule type="cellIs" dxfId="171" priority="15" stopIfTrue="1" operator="equal">
      <formula>1</formula>
    </cfRule>
  </conditionalFormatting>
  <conditionalFormatting sqref="L34:L35">
    <cfRule type="cellIs" dxfId="170" priority="10" stopIfTrue="1" operator="equal">
      <formula>3</formula>
    </cfRule>
    <cfRule type="cellIs" dxfId="169" priority="11" stopIfTrue="1" operator="equal">
      <formula>2</formula>
    </cfRule>
    <cfRule type="cellIs" dxfId="168" priority="12" stopIfTrue="1" operator="equal">
      <formula>1</formula>
    </cfRule>
  </conditionalFormatting>
  <conditionalFormatting sqref="L39">
    <cfRule type="cellIs" dxfId="167" priority="7" stopIfTrue="1" operator="equal">
      <formula>3</formula>
    </cfRule>
    <cfRule type="cellIs" dxfId="166" priority="8" stopIfTrue="1" operator="equal">
      <formula>2</formula>
    </cfRule>
    <cfRule type="cellIs" dxfId="165" priority="9" stopIfTrue="1" operator="equal">
      <formula>1</formula>
    </cfRule>
  </conditionalFormatting>
  <conditionalFormatting sqref="L48:L50">
    <cfRule type="cellIs" dxfId="164" priority="1" stopIfTrue="1" operator="equal">
      <formula>3</formula>
    </cfRule>
    <cfRule type="cellIs" dxfId="163" priority="2" stopIfTrue="1" operator="equal">
      <formula>2</formula>
    </cfRule>
    <cfRule type="cellIs" dxfId="162" priority="3" stopIfTrue="1" operator="equal">
      <formula>1</formula>
    </cfRule>
  </conditionalFormatting>
  <conditionalFormatting sqref="L15:L17">
    <cfRule type="cellIs" dxfId="161" priority="19" stopIfTrue="1" operator="equal">
      <formula>3</formula>
    </cfRule>
    <cfRule type="cellIs" dxfId="160" priority="20" stopIfTrue="1" operator="equal">
      <formula>2</formula>
    </cfRule>
    <cfRule type="cellIs" dxfId="159" priority="21" stopIfTrue="1" operator="equal">
      <formula>1</formula>
    </cfRule>
  </conditionalFormatting>
  <conditionalFormatting sqref="L21:L24">
    <cfRule type="cellIs" dxfId="158" priority="16" stopIfTrue="1" operator="equal">
      <formula>3</formula>
    </cfRule>
    <cfRule type="cellIs" dxfId="157" priority="17" stopIfTrue="1" operator="equal">
      <formula>2</formula>
    </cfRule>
    <cfRule type="cellIs" dxfId="156" priority="18" stopIfTrue="1" operator="equal">
      <formula>1</formula>
    </cfRule>
  </conditionalFormatting>
  <conditionalFormatting sqref="L43:L44">
    <cfRule type="cellIs" dxfId="155" priority="4" stopIfTrue="1" operator="equal">
      <formula>3</formula>
    </cfRule>
    <cfRule type="cellIs" dxfId="154" priority="5" stopIfTrue="1" operator="equal">
      <formula>2</formula>
    </cfRule>
    <cfRule type="cellIs" dxfId="153" priority="6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58"/>
  <sheetViews>
    <sheetView workbookViewId="0">
      <selection activeCell="K46" sqref="K46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1.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1" width="7.1640625" customWidth="1"/>
    <col min="12" max="12" width="4.1640625" customWidth="1"/>
  </cols>
  <sheetData>
    <row r="1" spans="1:13" ht="25">
      <c r="B1" s="4" t="s">
        <v>98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/>
      <c r="K2"/>
      <c r="L2"/>
      <c r="M2"/>
    </row>
    <row r="3" spans="1:13" s="1" customFormat="1" ht="15">
      <c r="A3" s="19" t="s">
        <v>488</v>
      </c>
      <c r="B3" s="14" t="s">
        <v>93</v>
      </c>
      <c r="C3" s="14" t="s">
        <v>33</v>
      </c>
      <c r="D3" s="20" t="s">
        <v>8</v>
      </c>
      <c r="E3" s="26">
        <v>27.3</v>
      </c>
      <c r="F3" s="27">
        <v>25.5</v>
      </c>
      <c r="G3" s="28">
        <v>28.05</v>
      </c>
      <c r="H3" s="29">
        <v>80.849999999999994</v>
      </c>
      <c r="I3" s="30">
        <v>1</v>
      </c>
      <c r="J3"/>
      <c r="K3"/>
      <c r="L3"/>
      <c r="M3"/>
    </row>
    <row r="4" spans="1:13" s="1" customFormat="1" ht="15">
      <c r="A4" s="19" t="s">
        <v>495</v>
      </c>
      <c r="B4" s="14" t="s">
        <v>43</v>
      </c>
      <c r="C4" s="14" t="s">
        <v>44</v>
      </c>
      <c r="D4" s="21" t="s">
        <v>10</v>
      </c>
      <c r="E4" s="26">
        <v>25.95</v>
      </c>
      <c r="F4" s="27">
        <v>25.05</v>
      </c>
      <c r="G4" s="28">
        <v>27.9</v>
      </c>
      <c r="H4" s="29">
        <v>78.900000000000006</v>
      </c>
      <c r="I4" s="30">
        <v>2</v>
      </c>
      <c r="J4"/>
      <c r="K4"/>
      <c r="L4"/>
      <c r="M4"/>
    </row>
    <row r="5" spans="1:13" s="1" customFormat="1" ht="15">
      <c r="A5" s="19" t="s">
        <v>494</v>
      </c>
      <c r="B5" s="14" t="s">
        <v>48</v>
      </c>
      <c r="C5" s="14" t="s">
        <v>49</v>
      </c>
      <c r="D5" s="20" t="s">
        <v>10</v>
      </c>
      <c r="E5" s="26">
        <v>25.2</v>
      </c>
      <c r="F5" s="27">
        <v>25.35</v>
      </c>
      <c r="G5" s="28">
        <v>27.6</v>
      </c>
      <c r="H5" s="29">
        <v>78.150000000000006</v>
      </c>
      <c r="I5" s="30">
        <v>3</v>
      </c>
      <c r="J5"/>
      <c r="K5"/>
      <c r="L5"/>
      <c r="M5"/>
    </row>
    <row r="6" spans="1:13" s="1" customFormat="1" ht="15">
      <c r="A6" s="19" t="s">
        <v>490</v>
      </c>
      <c r="B6" s="14" t="s">
        <v>21</v>
      </c>
      <c r="C6" s="14" t="s">
        <v>22</v>
      </c>
      <c r="D6" s="20" t="s">
        <v>5</v>
      </c>
      <c r="E6" s="26">
        <v>24.6</v>
      </c>
      <c r="F6" s="27">
        <v>23.4</v>
      </c>
      <c r="G6" s="28">
        <v>28.5</v>
      </c>
      <c r="H6" s="29">
        <v>76.5</v>
      </c>
      <c r="I6" s="30">
        <v>4</v>
      </c>
      <c r="J6"/>
      <c r="K6"/>
      <c r="L6"/>
      <c r="M6"/>
    </row>
    <row r="7" spans="1:13" s="1" customFormat="1" ht="15">
      <c r="A7" s="19" t="s">
        <v>487</v>
      </c>
      <c r="B7" s="14" t="s">
        <v>17</v>
      </c>
      <c r="C7" s="14" t="s">
        <v>18</v>
      </c>
      <c r="D7" s="20" t="s">
        <v>8</v>
      </c>
      <c r="E7" s="26">
        <v>24.75</v>
      </c>
      <c r="F7" s="27">
        <v>23.55</v>
      </c>
      <c r="G7" s="28">
        <v>27.6</v>
      </c>
      <c r="H7" s="29">
        <v>75.900000000000006</v>
      </c>
      <c r="I7" s="30">
        <v>5</v>
      </c>
      <c r="J7"/>
      <c r="K7"/>
      <c r="L7"/>
      <c r="M7"/>
    </row>
    <row r="8" spans="1:13" ht="15">
      <c r="A8" s="19" t="s">
        <v>496</v>
      </c>
      <c r="B8" s="14" t="s">
        <v>95</v>
      </c>
      <c r="C8" s="14" t="s">
        <v>96</v>
      </c>
      <c r="D8" s="21" t="s">
        <v>10</v>
      </c>
      <c r="E8" s="26">
        <v>24.9</v>
      </c>
      <c r="F8" s="27">
        <v>23.25</v>
      </c>
      <c r="G8" s="28">
        <v>27.15</v>
      </c>
      <c r="H8" s="29">
        <v>75.3</v>
      </c>
      <c r="I8" s="30">
        <v>6</v>
      </c>
    </row>
    <row r="9" spans="1:13" ht="15">
      <c r="A9" s="19" t="s">
        <v>498</v>
      </c>
      <c r="B9" s="14" t="s">
        <v>27</v>
      </c>
      <c r="C9" s="14" t="s">
        <v>28</v>
      </c>
      <c r="D9" s="21" t="s">
        <v>10</v>
      </c>
      <c r="E9" s="26">
        <v>25.35</v>
      </c>
      <c r="F9" s="27">
        <v>23.7</v>
      </c>
      <c r="G9" s="28">
        <v>25.5</v>
      </c>
      <c r="H9" s="29">
        <v>74.550000000000011</v>
      </c>
      <c r="I9" s="30">
        <v>7</v>
      </c>
    </row>
    <row r="10" spans="1:13" ht="15">
      <c r="A10" s="19" t="s">
        <v>493</v>
      </c>
      <c r="B10" s="14" t="s">
        <v>58</v>
      </c>
      <c r="C10" s="14" t="s">
        <v>59</v>
      </c>
      <c r="D10" s="20" t="s">
        <v>5</v>
      </c>
      <c r="E10" s="26">
        <v>25.2</v>
      </c>
      <c r="F10" s="27">
        <v>0</v>
      </c>
      <c r="G10" s="28">
        <v>27.9</v>
      </c>
      <c r="H10" s="29">
        <v>53.099999999999994</v>
      </c>
      <c r="I10" s="30">
        <v>8</v>
      </c>
    </row>
    <row r="11" spans="1:13" ht="15">
      <c r="A11" s="19" t="s">
        <v>497</v>
      </c>
      <c r="B11" s="14" t="s">
        <v>25</v>
      </c>
      <c r="C11" s="14" t="s">
        <v>26</v>
      </c>
      <c r="D11" s="21" t="s">
        <v>10</v>
      </c>
      <c r="E11" s="26">
        <v>0</v>
      </c>
      <c r="F11" s="27">
        <v>25.5</v>
      </c>
      <c r="G11" s="28">
        <v>26.7</v>
      </c>
      <c r="H11" s="29">
        <v>52.2</v>
      </c>
      <c r="I11" s="30">
        <v>9</v>
      </c>
    </row>
    <row r="12" spans="1:13" ht="15">
      <c r="A12" s="19" t="s">
        <v>491</v>
      </c>
      <c r="B12" s="14" t="s">
        <v>23</v>
      </c>
      <c r="C12" s="14" t="s">
        <v>14</v>
      </c>
      <c r="D12" s="20" t="s">
        <v>5</v>
      </c>
      <c r="E12" s="26">
        <v>0</v>
      </c>
      <c r="F12" s="27">
        <v>24.15</v>
      </c>
      <c r="G12" s="28">
        <v>27.75</v>
      </c>
      <c r="H12" s="29">
        <v>51.9</v>
      </c>
      <c r="I12" s="30">
        <v>10</v>
      </c>
    </row>
    <row r="13" spans="1:13" ht="15">
      <c r="A13" s="19" t="s">
        <v>492</v>
      </c>
      <c r="B13" s="14" t="s">
        <v>24</v>
      </c>
      <c r="C13" s="14" t="s">
        <v>94</v>
      </c>
      <c r="D13" s="20" t="s">
        <v>5</v>
      </c>
      <c r="E13" s="26">
        <v>24.9</v>
      </c>
      <c r="F13" s="27">
        <v>21.6</v>
      </c>
      <c r="G13" s="28">
        <v>0</v>
      </c>
      <c r="H13" s="29">
        <v>46.5</v>
      </c>
      <c r="I13" s="30">
        <v>11</v>
      </c>
    </row>
    <row r="14" spans="1:13" ht="15">
      <c r="A14" s="84" t="s">
        <v>489</v>
      </c>
      <c r="B14" s="73" t="s">
        <v>19</v>
      </c>
      <c r="C14" s="73" t="s">
        <v>20</v>
      </c>
      <c r="D14" s="74" t="s">
        <v>5</v>
      </c>
      <c r="E14" s="79">
        <v>0</v>
      </c>
      <c r="F14" s="80">
        <v>0</v>
      </c>
      <c r="G14" s="81">
        <v>0</v>
      </c>
      <c r="H14" s="82">
        <v>0</v>
      </c>
      <c r="I14" s="83">
        <v>12</v>
      </c>
    </row>
    <row r="15" spans="1:13">
      <c r="A15"/>
      <c r="C15"/>
      <c r="D15"/>
    </row>
    <row r="16" spans="1:13" ht="25">
      <c r="B16" s="4" t="s">
        <v>102</v>
      </c>
    </row>
    <row r="17" spans="1:9" ht="15">
      <c r="A17" s="22" t="s">
        <v>3</v>
      </c>
      <c r="B17" s="23" t="s">
        <v>13</v>
      </c>
      <c r="C17" s="24" t="s">
        <v>12</v>
      </c>
      <c r="D17" s="25" t="s">
        <v>0</v>
      </c>
      <c r="E17" s="24" t="s">
        <v>1</v>
      </c>
      <c r="F17" s="24" t="s">
        <v>2</v>
      </c>
      <c r="G17" s="24" t="s">
        <v>7</v>
      </c>
      <c r="H17" s="24" t="s">
        <v>4</v>
      </c>
      <c r="I17" s="24" t="s">
        <v>11</v>
      </c>
    </row>
    <row r="18" spans="1:9" ht="15">
      <c r="A18" s="19" t="s">
        <v>499</v>
      </c>
      <c r="B18" s="14" t="s">
        <v>31</v>
      </c>
      <c r="C18" s="14" t="s">
        <v>32</v>
      </c>
      <c r="D18" s="20" t="s">
        <v>5</v>
      </c>
      <c r="E18" s="26">
        <v>22.65</v>
      </c>
      <c r="F18" s="27">
        <v>23.1</v>
      </c>
      <c r="G18" s="28">
        <v>27.45</v>
      </c>
      <c r="H18" s="29">
        <v>73.199999999999989</v>
      </c>
      <c r="I18" s="30">
        <v>1</v>
      </c>
    </row>
    <row r="19" spans="1:9">
      <c r="A19"/>
      <c r="C19"/>
      <c r="D19"/>
    </row>
    <row r="20" spans="1:9" ht="25">
      <c r="B20" s="4" t="s">
        <v>97</v>
      </c>
    </row>
    <row r="21" spans="1:9" ht="15">
      <c r="A21" s="22" t="s">
        <v>3</v>
      </c>
      <c r="B21" s="23" t="s">
        <v>13</v>
      </c>
      <c r="C21" s="24" t="s">
        <v>12</v>
      </c>
      <c r="D21" s="25" t="s">
        <v>0</v>
      </c>
      <c r="E21" s="24" t="s">
        <v>1</v>
      </c>
      <c r="F21" s="24" t="s">
        <v>2</v>
      </c>
      <c r="G21" s="24" t="s">
        <v>7</v>
      </c>
      <c r="H21" s="24" t="s">
        <v>4</v>
      </c>
      <c r="I21" s="24" t="s">
        <v>11</v>
      </c>
    </row>
    <row r="22" spans="1:9" ht="15">
      <c r="A22" s="19" t="s">
        <v>502</v>
      </c>
      <c r="B22" s="14" t="s">
        <v>41</v>
      </c>
      <c r="C22" s="14" t="s">
        <v>42</v>
      </c>
      <c r="D22" s="21" t="s">
        <v>10</v>
      </c>
      <c r="E22" s="26">
        <v>26.4</v>
      </c>
      <c r="F22" s="27">
        <v>27</v>
      </c>
      <c r="G22" s="28">
        <v>28.8</v>
      </c>
      <c r="H22" s="29">
        <v>82.199999999999989</v>
      </c>
      <c r="I22" s="30">
        <v>1</v>
      </c>
    </row>
    <row r="23" spans="1:9" ht="15">
      <c r="A23" s="19" t="s">
        <v>500</v>
      </c>
      <c r="B23" s="14" t="s">
        <v>39</v>
      </c>
      <c r="C23" s="14" t="s">
        <v>40</v>
      </c>
      <c r="D23" s="20" t="s">
        <v>10</v>
      </c>
      <c r="E23" s="26">
        <v>25.65</v>
      </c>
      <c r="F23" s="27">
        <v>26.1</v>
      </c>
      <c r="G23" s="28">
        <v>27</v>
      </c>
      <c r="H23" s="29">
        <v>78.75</v>
      </c>
      <c r="I23" s="30">
        <v>2</v>
      </c>
    </row>
    <row r="24" spans="1:9" ht="15">
      <c r="A24" s="19" t="s">
        <v>501</v>
      </c>
      <c r="B24" s="14" t="s">
        <v>15</v>
      </c>
      <c r="C24" s="14" t="s">
        <v>36</v>
      </c>
      <c r="D24" s="21" t="s">
        <v>10</v>
      </c>
      <c r="E24" s="26">
        <v>25.35</v>
      </c>
      <c r="F24" s="27">
        <v>25.5</v>
      </c>
      <c r="G24" s="28">
        <v>26.8</v>
      </c>
      <c r="H24" s="29">
        <v>77.650000000000006</v>
      </c>
      <c r="I24" s="30">
        <v>3</v>
      </c>
    </row>
    <row r="25" spans="1:9" ht="15">
      <c r="A25" s="19" t="s">
        <v>510</v>
      </c>
      <c r="B25" s="14" t="s">
        <v>60</v>
      </c>
      <c r="C25" s="14" t="s">
        <v>61</v>
      </c>
      <c r="D25" s="21" t="s">
        <v>5</v>
      </c>
      <c r="E25" s="26">
        <v>25.5</v>
      </c>
      <c r="F25" s="27">
        <v>24</v>
      </c>
      <c r="G25" s="28">
        <v>27.75</v>
      </c>
      <c r="H25" s="29">
        <v>77.25</v>
      </c>
      <c r="I25" s="30">
        <v>4</v>
      </c>
    </row>
    <row r="26" spans="1:9" ht="15">
      <c r="A26" s="19" t="s">
        <v>503</v>
      </c>
      <c r="B26" s="14" t="s">
        <v>50</v>
      </c>
      <c r="C26" s="14" t="s">
        <v>51</v>
      </c>
      <c r="D26" s="21" t="s">
        <v>10</v>
      </c>
      <c r="E26" s="26">
        <v>24.9</v>
      </c>
      <c r="F26" s="27">
        <v>24.3</v>
      </c>
      <c r="G26" s="28">
        <v>27.6</v>
      </c>
      <c r="H26" s="29">
        <v>76.800000000000011</v>
      </c>
      <c r="I26" s="30">
        <v>5</v>
      </c>
    </row>
    <row r="27" spans="1:9" ht="15">
      <c r="A27" s="19" t="s">
        <v>504</v>
      </c>
      <c r="B27" s="14" t="s">
        <v>103</v>
      </c>
      <c r="C27" s="14" t="s">
        <v>65</v>
      </c>
      <c r="D27" s="21" t="s">
        <v>112</v>
      </c>
      <c r="E27" s="26">
        <v>25.5</v>
      </c>
      <c r="F27" s="27">
        <v>23.4</v>
      </c>
      <c r="G27" s="28">
        <v>27.75</v>
      </c>
      <c r="H27" s="29">
        <v>76.650000000000006</v>
      </c>
      <c r="I27" s="30">
        <v>6</v>
      </c>
    </row>
    <row r="28" spans="1:9" ht="15">
      <c r="A28" s="19" t="s">
        <v>507</v>
      </c>
      <c r="B28" s="14" t="s">
        <v>52</v>
      </c>
      <c r="C28" s="14" t="s">
        <v>53</v>
      </c>
      <c r="D28" s="21" t="s">
        <v>5</v>
      </c>
      <c r="E28" s="26">
        <v>25.65</v>
      </c>
      <c r="F28" s="27">
        <v>22.8</v>
      </c>
      <c r="G28" s="28">
        <v>28.2</v>
      </c>
      <c r="H28" s="29">
        <v>76.650000000000006</v>
      </c>
      <c r="I28" s="30">
        <v>6</v>
      </c>
    </row>
    <row r="29" spans="1:9" ht="15">
      <c r="A29" s="19" t="s">
        <v>511</v>
      </c>
      <c r="B29" s="14" t="s">
        <v>66</v>
      </c>
      <c r="C29" s="14" t="s">
        <v>111</v>
      </c>
      <c r="D29" s="21" t="s">
        <v>5</v>
      </c>
      <c r="E29" s="26">
        <v>24.75</v>
      </c>
      <c r="F29" s="27">
        <v>23.85</v>
      </c>
      <c r="G29" s="28">
        <v>27.45</v>
      </c>
      <c r="H29" s="29">
        <v>76.05</v>
      </c>
      <c r="I29" s="30">
        <v>7</v>
      </c>
    </row>
    <row r="30" spans="1:9" ht="15">
      <c r="A30" s="19" t="s">
        <v>509</v>
      </c>
      <c r="B30" s="14" t="s">
        <v>110</v>
      </c>
      <c r="C30" s="14" t="s">
        <v>55</v>
      </c>
      <c r="D30" s="21" t="s">
        <v>5</v>
      </c>
      <c r="E30" s="26">
        <v>25.05</v>
      </c>
      <c r="F30" s="27">
        <v>22.8</v>
      </c>
      <c r="G30" s="28">
        <v>27.45</v>
      </c>
      <c r="H30" s="29">
        <v>75.3</v>
      </c>
      <c r="I30" s="30">
        <v>8</v>
      </c>
    </row>
    <row r="31" spans="1:9" ht="15">
      <c r="A31" s="19" t="s">
        <v>505</v>
      </c>
      <c r="B31" s="14" t="s">
        <v>104</v>
      </c>
      <c r="C31" s="14" t="s">
        <v>105</v>
      </c>
      <c r="D31" s="21" t="s">
        <v>112</v>
      </c>
      <c r="E31" s="26">
        <v>24.3</v>
      </c>
      <c r="F31" s="27">
        <v>23.25</v>
      </c>
      <c r="G31" s="28">
        <v>26.8</v>
      </c>
      <c r="H31" s="29">
        <v>74.349999999999994</v>
      </c>
      <c r="I31" s="30">
        <v>9</v>
      </c>
    </row>
    <row r="32" spans="1:9" ht="15">
      <c r="A32" s="19" t="s">
        <v>506</v>
      </c>
      <c r="B32" s="14" t="s">
        <v>106</v>
      </c>
      <c r="C32" s="14" t="s">
        <v>107</v>
      </c>
      <c r="D32" s="21" t="s">
        <v>5</v>
      </c>
      <c r="E32" s="26">
        <v>24.45</v>
      </c>
      <c r="F32" s="27">
        <v>20.399999999999999</v>
      </c>
      <c r="G32" s="28">
        <v>27.45</v>
      </c>
      <c r="H32" s="29">
        <v>72.3</v>
      </c>
      <c r="I32" s="30">
        <v>10</v>
      </c>
    </row>
    <row r="33" spans="1:9" ht="15">
      <c r="A33" s="19" t="s">
        <v>513</v>
      </c>
      <c r="B33" s="14" t="s">
        <v>56</v>
      </c>
      <c r="C33" s="14" t="s">
        <v>57</v>
      </c>
      <c r="D33" s="21" t="s">
        <v>5</v>
      </c>
      <c r="E33" s="26">
        <v>0</v>
      </c>
      <c r="F33" s="27">
        <v>22.95</v>
      </c>
      <c r="G33" s="28">
        <v>27.45</v>
      </c>
      <c r="H33" s="29">
        <v>50.4</v>
      </c>
      <c r="I33" s="30">
        <v>11</v>
      </c>
    </row>
    <row r="34" spans="1:9" ht="15">
      <c r="A34" s="84" t="s">
        <v>508</v>
      </c>
      <c r="B34" s="73" t="s">
        <v>108</v>
      </c>
      <c r="C34" s="73" t="s">
        <v>109</v>
      </c>
      <c r="D34" s="76" t="s">
        <v>5</v>
      </c>
      <c r="E34" s="79">
        <v>0</v>
      </c>
      <c r="F34" s="80">
        <v>0</v>
      </c>
      <c r="G34" s="81">
        <v>0</v>
      </c>
      <c r="H34" s="82">
        <v>0</v>
      </c>
      <c r="I34" s="83">
        <v>12</v>
      </c>
    </row>
    <row r="35" spans="1:9" ht="15">
      <c r="A35" s="84" t="s">
        <v>512</v>
      </c>
      <c r="B35" s="73" t="s">
        <v>35</v>
      </c>
      <c r="C35" s="73" t="s">
        <v>54</v>
      </c>
      <c r="D35" s="76" t="s">
        <v>5</v>
      </c>
      <c r="E35" s="79">
        <v>0</v>
      </c>
      <c r="F35" s="80">
        <v>0</v>
      </c>
      <c r="G35" s="81">
        <v>0</v>
      </c>
      <c r="H35" s="82">
        <v>0</v>
      </c>
      <c r="I35" s="83">
        <v>12</v>
      </c>
    </row>
    <row r="36" spans="1:9">
      <c r="A36"/>
      <c r="C36"/>
      <c r="D36"/>
    </row>
    <row r="37" spans="1:9" ht="25">
      <c r="B37" s="4" t="s">
        <v>114</v>
      </c>
    </row>
    <row r="38" spans="1:9" ht="15">
      <c r="A38" s="22" t="s">
        <v>3</v>
      </c>
      <c r="B38" s="23" t="s">
        <v>13</v>
      </c>
      <c r="C38" s="24" t="s">
        <v>12</v>
      </c>
      <c r="D38" s="25" t="s">
        <v>0</v>
      </c>
      <c r="E38" s="24" t="s">
        <v>1</v>
      </c>
      <c r="F38" s="24" t="s">
        <v>2</v>
      </c>
      <c r="G38" s="24" t="s">
        <v>7</v>
      </c>
      <c r="H38" s="24" t="s">
        <v>4</v>
      </c>
      <c r="I38" s="24" t="s">
        <v>11</v>
      </c>
    </row>
    <row r="39" spans="1:9" ht="15">
      <c r="A39" s="19" t="s">
        <v>514</v>
      </c>
      <c r="B39" s="14" t="s">
        <v>68</v>
      </c>
      <c r="C39" s="14" t="s">
        <v>69</v>
      </c>
      <c r="D39" s="20" t="s">
        <v>5</v>
      </c>
      <c r="E39" s="26">
        <v>25.05</v>
      </c>
      <c r="F39" s="27">
        <v>22.95</v>
      </c>
      <c r="G39" s="28">
        <v>27</v>
      </c>
      <c r="H39" s="29">
        <v>75</v>
      </c>
      <c r="I39" s="30">
        <v>1</v>
      </c>
    </row>
    <row r="40" spans="1:9" ht="15">
      <c r="A40" s="19" t="s">
        <v>515</v>
      </c>
      <c r="B40" s="14" t="s">
        <v>70</v>
      </c>
      <c r="C40" s="14" t="s">
        <v>71</v>
      </c>
      <c r="D40" s="31" t="s">
        <v>5</v>
      </c>
      <c r="E40" s="26">
        <v>23.85</v>
      </c>
      <c r="F40" s="27">
        <v>23.7</v>
      </c>
      <c r="G40" s="28">
        <v>26.85</v>
      </c>
      <c r="H40" s="29">
        <v>74.400000000000006</v>
      </c>
      <c r="I40" s="30">
        <v>2</v>
      </c>
    </row>
    <row r="41" spans="1:9" ht="15">
      <c r="A41" s="84" t="s">
        <v>516</v>
      </c>
      <c r="B41" s="73" t="s">
        <v>113</v>
      </c>
      <c r="C41" s="73" t="s">
        <v>57</v>
      </c>
      <c r="D41" s="90" t="s">
        <v>6</v>
      </c>
      <c r="E41" s="79">
        <v>0</v>
      </c>
      <c r="F41" s="80">
        <v>0</v>
      </c>
      <c r="G41" s="81">
        <v>0</v>
      </c>
      <c r="H41" s="82">
        <v>0</v>
      </c>
      <c r="I41" s="83">
        <v>3</v>
      </c>
    </row>
    <row r="43" spans="1:9" ht="25">
      <c r="B43" s="4" t="s">
        <v>115</v>
      </c>
    </row>
    <row r="44" spans="1:9" ht="15">
      <c r="A44" s="22" t="s">
        <v>3</v>
      </c>
      <c r="B44" s="23" t="s">
        <v>13</v>
      </c>
      <c r="C44" s="24" t="s">
        <v>12</v>
      </c>
      <c r="D44" s="25" t="s">
        <v>0</v>
      </c>
      <c r="E44" s="24" t="s">
        <v>1</v>
      </c>
      <c r="F44" s="24" t="s">
        <v>2</v>
      </c>
      <c r="G44" s="24" t="s">
        <v>7</v>
      </c>
      <c r="H44" s="24" t="s">
        <v>4</v>
      </c>
      <c r="I44" s="24" t="s">
        <v>11</v>
      </c>
    </row>
    <row r="45" spans="1:9" ht="15">
      <c r="A45" s="19" t="s">
        <v>519</v>
      </c>
      <c r="B45" s="32" t="s">
        <v>120</v>
      </c>
      <c r="C45" s="32" t="s">
        <v>121</v>
      </c>
      <c r="D45" s="34" t="s">
        <v>10</v>
      </c>
      <c r="E45" s="26">
        <v>25.65</v>
      </c>
      <c r="F45" s="27">
        <v>25.8</v>
      </c>
      <c r="G45" s="28">
        <v>28.35</v>
      </c>
      <c r="H45" s="29">
        <v>79.800000000000011</v>
      </c>
      <c r="I45" s="30">
        <v>1</v>
      </c>
    </row>
    <row r="46" spans="1:9" ht="15">
      <c r="A46" s="19" t="s">
        <v>518</v>
      </c>
      <c r="B46" s="32" t="s">
        <v>118</v>
      </c>
      <c r="C46" s="32" t="s">
        <v>119</v>
      </c>
      <c r="D46" s="34" t="s">
        <v>10</v>
      </c>
      <c r="E46" s="26">
        <v>25.95</v>
      </c>
      <c r="F46" s="27">
        <v>25.95</v>
      </c>
      <c r="G46" s="28">
        <v>27.15</v>
      </c>
      <c r="H46" s="29">
        <v>79.05</v>
      </c>
      <c r="I46" s="30">
        <v>2</v>
      </c>
    </row>
    <row r="47" spans="1:9" ht="15">
      <c r="A47" s="19" t="s">
        <v>517</v>
      </c>
      <c r="B47" s="32" t="s">
        <v>116</v>
      </c>
      <c r="C47" s="32" t="s">
        <v>117</v>
      </c>
      <c r="D47" s="34" t="s">
        <v>10</v>
      </c>
      <c r="E47" s="26">
        <v>25.5</v>
      </c>
      <c r="F47" s="27">
        <v>25.65</v>
      </c>
      <c r="G47" s="28">
        <v>27.6</v>
      </c>
      <c r="H47" s="29">
        <v>78.75</v>
      </c>
      <c r="I47" s="30">
        <v>3</v>
      </c>
    </row>
    <row r="48" spans="1:9" ht="15">
      <c r="A48" s="19" t="s">
        <v>524</v>
      </c>
      <c r="B48" s="32" t="s">
        <v>130</v>
      </c>
      <c r="C48" s="32" t="s">
        <v>131</v>
      </c>
      <c r="D48" s="21" t="s">
        <v>5</v>
      </c>
      <c r="E48" s="26">
        <v>24.75</v>
      </c>
      <c r="F48" s="27">
        <v>25.35</v>
      </c>
      <c r="G48" s="28">
        <v>28.35</v>
      </c>
      <c r="H48" s="29">
        <v>78.45</v>
      </c>
      <c r="I48" s="30">
        <v>4</v>
      </c>
    </row>
    <row r="49" spans="1:9" ht="15">
      <c r="A49" s="19" t="s">
        <v>520</v>
      </c>
      <c r="B49" s="32" t="s">
        <v>122</v>
      </c>
      <c r="C49" s="32" t="s">
        <v>123</v>
      </c>
      <c r="D49" s="34" t="s">
        <v>10</v>
      </c>
      <c r="E49" s="26">
        <v>25.65</v>
      </c>
      <c r="F49" s="27">
        <v>25.35</v>
      </c>
      <c r="G49" s="28">
        <v>27.15</v>
      </c>
      <c r="H49" s="29">
        <v>78.150000000000006</v>
      </c>
      <c r="I49" s="30">
        <v>5</v>
      </c>
    </row>
    <row r="50" spans="1:9" ht="15">
      <c r="A50" s="19" t="s">
        <v>523</v>
      </c>
      <c r="B50" s="32" t="s">
        <v>128</v>
      </c>
      <c r="C50" s="32" t="s">
        <v>129</v>
      </c>
      <c r="D50" s="21" t="s">
        <v>5</v>
      </c>
      <c r="E50" s="26">
        <v>25.2</v>
      </c>
      <c r="F50" s="27">
        <v>21</v>
      </c>
      <c r="G50" s="28">
        <v>27.75</v>
      </c>
      <c r="H50" s="29">
        <v>73.95</v>
      </c>
      <c r="I50" s="30">
        <v>6</v>
      </c>
    </row>
    <row r="51" spans="1:9" ht="15">
      <c r="A51" s="19" t="s">
        <v>522</v>
      </c>
      <c r="B51" s="32" t="s">
        <v>126</v>
      </c>
      <c r="C51" s="32" t="s">
        <v>127</v>
      </c>
      <c r="D51" s="21" t="s">
        <v>5</v>
      </c>
      <c r="E51" s="26">
        <v>25.35</v>
      </c>
      <c r="F51" s="27">
        <v>19.5</v>
      </c>
      <c r="G51" s="28">
        <v>27.75</v>
      </c>
      <c r="H51" s="29">
        <v>72.599999999999994</v>
      </c>
      <c r="I51" s="30">
        <v>7</v>
      </c>
    </row>
    <row r="52" spans="1:9" ht="15">
      <c r="A52" s="19" t="s">
        <v>525</v>
      </c>
      <c r="B52" s="32" t="s">
        <v>132</v>
      </c>
      <c r="C52" s="32" t="s">
        <v>133</v>
      </c>
      <c r="D52" s="21" t="s">
        <v>5</v>
      </c>
      <c r="E52" s="26">
        <v>23.85</v>
      </c>
      <c r="F52" s="27">
        <v>22.65</v>
      </c>
      <c r="G52" s="28">
        <v>0</v>
      </c>
      <c r="H52" s="29">
        <v>46.5</v>
      </c>
      <c r="I52" s="30">
        <v>8</v>
      </c>
    </row>
    <row r="53" spans="1:9" ht="15">
      <c r="A53" s="19" t="s">
        <v>526</v>
      </c>
      <c r="B53" s="32" t="s">
        <v>134</v>
      </c>
      <c r="C53" s="32" t="s">
        <v>135</v>
      </c>
      <c r="D53" s="21" t="s">
        <v>5</v>
      </c>
      <c r="E53" s="26">
        <v>24.9</v>
      </c>
      <c r="F53" s="27">
        <v>19.2</v>
      </c>
      <c r="G53" s="28">
        <v>0</v>
      </c>
      <c r="H53" s="29">
        <v>44.099999999999994</v>
      </c>
      <c r="I53" s="30">
        <v>9</v>
      </c>
    </row>
    <row r="54" spans="1:9" ht="15">
      <c r="A54" s="19" t="s">
        <v>521</v>
      </c>
      <c r="B54" s="32" t="s">
        <v>124</v>
      </c>
      <c r="C54" s="32" t="s">
        <v>125</v>
      </c>
      <c r="D54" s="21" t="s">
        <v>112</v>
      </c>
      <c r="E54" s="26">
        <v>0</v>
      </c>
      <c r="F54" s="27">
        <v>0</v>
      </c>
      <c r="G54" s="28">
        <v>0</v>
      </c>
      <c r="H54" s="29">
        <v>0</v>
      </c>
      <c r="I54" s="30">
        <v>10</v>
      </c>
    </row>
    <row r="55" spans="1:9">
      <c r="A55"/>
      <c r="C55"/>
      <c r="D55"/>
    </row>
    <row r="56" spans="1:9">
      <c r="A56"/>
      <c r="C56"/>
      <c r="D56"/>
    </row>
    <row r="57" spans="1:9">
      <c r="A57"/>
      <c r="C57"/>
      <c r="D57"/>
    </row>
    <row r="58" spans="1:9">
      <c r="A58"/>
      <c r="C58"/>
      <c r="D58"/>
    </row>
  </sheetData>
  <phoneticPr fontId="26" type="noConversion"/>
  <conditionalFormatting sqref="I3:I14">
    <cfRule type="cellIs" dxfId="1108" priority="25" stopIfTrue="1" operator="equal">
      <formula>3</formula>
    </cfRule>
    <cfRule type="cellIs" dxfId="1107" priority="26" stopIfTrue="1" operator="equal">
      <formula>2</formula>
    </cfRule>
    <cfRule type="cellIs" dxfId="1106" priority="27" stopIfTrue="1" operator="equal">
      <formula>1</formula>
    </cfRule>
  </conditionalFormatting>
  <conditionalFormatting sqref="I18">
    <cfRule type="cellIs" dxfId="1105" priority="16" stopIfTrue="1" operator="equal">
      <formula>3</formula>
    </cfRule>
    <cfRule type="cellIs" dxfId="1104" priority="17" stopIfTrue="1" operator="equal">
      <formula>2</formula>
    </cfRule>
    <cfRule type="cellIs" dxfId="1103" priority="18" stopIfTrue="1" operator="equal">
      <formula>1</formula>
    </cfRule>
  </conditionalFormatting>
  <conditionalFormatting sqref="I22:I35">
    <cfRule type="cellIs" dxfId="1102" priority="10" stopIfTrue="1" operator="equal">
      <formula>3</formula>
    </cfRule>
    <cfRule type="cellIs" dxfId="1101" priority="11" stopIfTrue="1" operator="equal">
      <formula>2</formula>
    </cfRule>
    <cfRule type="cellIs" dxfId="1100" priority="12" stopIfTrue="1" operator="equal">
      <formula>1</formula>
    </cfRule>
  </conditionalFormatting>
  <conditionalFormatting sqref="I39:I41">
    <cfRule type="cellIs" dxfId="1099" priority="4" stopIfTrue="1" operator="equal">
      <formula>3</formula>
    </cfRule>
    <cfRule type="cellIs" dxfId="1098" priority="5" stopIfTrue="1" operator="equal">
      <formula>2</formula>
    </cfRule>
    <cfRule type="cellIs" dxfId="1097" priority="6" stopIfTrue="1" operator="equal">
      <formula>1</formula>
    </cfRule>
  </conditionalFormatting>
  <conditionalFormatting sqref="I45:I54">
    <cfRule type="cellIs" dxfId="1096" priority="1" stopIfTrue="1" operator="equal">
      <formula>3</formula>
    </cfRule>
    <cfRule type="cellIs" dxfId="1095" priority="2" stopIfTrue="1" operator="equal">
      <formula>2</formula>
    </cfRule>
    <cfRule type="cellIs" dxfId="1094" priority="3" stopIfTrue="1" operator="equal">
      <formula>1</formula>
    </cfRule>
  </conditionalFormatting>
  <pageMargins left="0.75" right="0.75" top="1" bottom="1" header="0.5" footer="0.5"/>
  <pageSetup paperSize="9" scale="82"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J25" sqref="J25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1.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1" width="7.1640625" customWidth="1"/>
    <col min="12" max="12" width="4.1640625" customWidth="1"/>
  </cols>
  <sheetData>
    <row r="1" spans="1:13" ht="25">
      <c r="B1" s="4" t="s">
        <v>136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/>
      <c r="K2"/>
      <c r="L2"/>
      <c r="M2"/>
    </row>
    <row r="3" spans="1:13" s="1" customFormat="1" ht="15">
      <c r="A3" s="19" t="s">
        <v>527</v>
      </c>
      <c r="B3" s="32" t="s">
        <v>137</v>
      </c>
      <c r="C3" s="32" t="s">
        <v>138</v>
      </c>
      <c r="D3" s="20" t="s">
        <v>6</v>
      </c>
      <c r="E3" s="26">
        <v>24.6</v>
      </c>
      <c r="F3" s="27">
        <v>25.05</v>
      </c>
      <c r="G3" s="28">
        <v>27.15</v>
      </c>
      <c r="H3" s="29">
        <v>76.800000000000011</v>
      </c>
      <c r="I3" s="30">
        <v>1</v>
      </c>
      <c r="J3"/>
      <c r="K3"/>
      <c r="L3"/>
      <c r="M3"/>
    </row>
    <row r="4" spans="1:13" s="1" customFormat="1">
      <c r="A4"/>
      <c r="B4"/>
      <c r="C4"/>
      <c r="D4"/>
      <c r="E4"/>
      <c r="F4"/>
      <c r="G4"/>
      <c r="H4"/>
      <c r="I4"/>
      <c r="J4"/>
      <c r="K4"/>
      <c r="L4"/>
      <c r="M4"/>
    </row>
    <row r="5" spans="1:13" s="1" customFormat="1" ht="25">
      <c r="A5" s="11"/>
      <c r="B5" s="4" t="s">
        <v>140</v>
      </c>
      <c r="C5" s="12"/>
      <c r="D5" s="13"/>
      <c r="E5"/>
      <c r="F5"/>
      <c r="G5"/>
      <c r="H5"/>
      <c r="I5"/>
      <c r="J5"/>
      <c r="K5"/>
      <c r="L5"/>
      <c r="M5"/>
    </row>
    <row r="6" spans="1:13" s="1" customFormat="1" ht="15">
      <c r="A6" s="22" t="s">
        <v>3</v>
      </c>
      <c r="B6" s="23" t="s">
        <v>13</v>
      </c>
      <c r="C6" s="24" t="s">
        <v>12</v>
      </c>
      <c r="D6" s="25" t="s">
        <v>0</v>
      </c>
      <c r="E6" s="24" t="s">
        <v>1</v>
      </c>
      <c r="F6" s="24" t="s">
        <v>2</v>
      </c>
      <c r="G6" s="24" t="s">
        <v>7</v>
      </c>
      <c r="H6" s="24" t="s">
        <v>4</v>
      </c>
      <c r="I6" s="24" t="s">
        <v>11</v>
      </c>
      <c r="J6"/>
      <c r="K6"/>
      <c r="L6"/>
      <c r="M6"/>
    </row>
    <row r="7" spans="1:13" s="1" customFormat="1" ht="15">
      <c r="A7" s="19" t="s">
        <v>531</v>
      </c>
      <c r="B7" s="32" t="s">
        <v>147</v>
      </c>
      <c r="C7" s="32" t="s">
        <v>148</v>
      </c>
      <c r="D7" s="34" t="s">
        <v>5</v>
      </c>
      <c r="E7" s="26">
        <v>25.5</v>
      </c>
      <c r="F7" s="27">
        <v>26.4</v>
      </c>
      <c r="G7" s="28">
        <v>28.35</v>
      </c>
      <c r="H7" s="29">
        <v>80.25</v>
      </c>
      <c r="I7" s="30">
        <v>1</v>
      </c>
      <c r="J7"/>
      <c r="K7"/>
      <c r="L7"/>
      <c r="M7"/>
    </row>
    <row r="8" spans="1:13" ht="15">
      <c r="A8" s="19" t="s">
        <v>528</v>
      </c>
      <c r="B8" s="32" t="s">
        <v>141</v>
      </c>
      <c r="C8" s="32" t="s">
        <v>142</v>
      </c>
      <c r="D8" s="34" t="s">
        <v>10</v>
      </c>
      <c r="E8" s="26">
        <v>24.75</v>
      </c>
      <c r="F8" s="27">
        <v>26.55</v>
      </c>
      <c r="G8" s="28">
        <v>27.1</v>
      </c>
      <c r="H8" s="29">
        <v>78.400000000000006</v>
      </c>
      <c r="I8" s="30">
        <v>2</v>
      </c>
    </row>
    <row r="9" spans="1:13" ht="15">
      <c r="A9" s="19" t="s">
        <v>532</v>
      </c>
      <c r="B9" s="32" t="s">
        <v>149</v>
      </c>
      <c r="C9" s="32" t="s">
        <v>34</v>
      </c>
      <c r="D9" s="21" t="s">
        <v>8</v>
      </c>
      <c r="E9" s="26">
        <v>26.1</v>
      </c>
      <c r="F9" s="27">
        <v>26.25</v>
      </c>
      <c r="G9" s="28">
        <v>24.9</v>
      </c>
      <c r="H9" s="29">
        <v>77.25</v>
      </c>
      <c r="I9" s="30">
        <v>3</v>
      </c>
    </row>
    <row r="10" spans="1:13" ht="15">
      <c r="A10" s="19" t="s">
        <v>529</v>
      </c>
      <c r="B10" s="32" t="s">
        <v>143</v>
      </c>
      <c r="C10" s="32" t="s">
        <v>144</v>
      </c>
      <c r="D10" s="34" t="s">
        <v>5</v>
      </c>
      <c r="E10" s="26">
        <v>0</v>
      </c>
      <c r="F10" s="27">
        <v>25.8</v>
      </c>
      <c r="G10" s="28">
        <v>26.85</v>
      </c>
      <c r="H10" s="29">
        <v>52.650000000000006</v>
      </c>
      <c r="I10" s="30">
        <v>4</v>
      </c>
    </row>
    <row r="11" spans="1:13" ht="15">
      <c r="A11" s="19" t="s">
        <v>530</v>
      </c>
      <c r="B11" s="32" t="s">
        <v>145</v>
      </c>
      <c r="C11" s="32" t="s">
        <v>146</v>
      </c>
      <c r="D11" s="34" t="s">
        <v>5</v>
      </c>
      <c r="E11" s="26">
        <v>24.15</v>
      </c>
      <c r="F11" s="27">
        <v>22.95</v>
      </c>
      <c r="G11" s="28">
        <v>0</v>
      </c>
      <c r="H11" s="29">
        <v>47.099999999999994</v>
      </c>
      <c r="I11" s="30">
        <v>5</v>
      </c>
    </row>
    <row r="12" spans="1:13">
      <c r="A12"/>
      <c r="C12"/>
      <c r="D12"/>
    </row>
    <row r="13" spans="1:13" ht="25">
      <c r="B13" s="4" t="s">
        <v>150</v>
      </c>
    </row>
    <row r="14" spans="1:13" ht="15">
      <c r="A14" s="22" t="s">
        <v>3</v>
      </c>
      <c r="B14" s="23" t="s">
        <v>13</v>
      </c>
      <c r="C14" s="24" t="s">
        <v>12</v>
      </c>
      <c r="D14" s="25" t="s">
        <v>0</v>
      </c>
      <c r="E14" s="24" t="s">
        <v>1</v>
      </c>
      <c r="F14" s="24" t="s">
        <v>2</v>
      </c>
      <c r="G14" s="24" t="s">
        <v>7</v>
      </c>
      <c r="H14" s="24" t="s">
        <v>4</v>
      </c>
      <c r="I14" s="24" t="s">
        <v>11</v>
      </c>
    </row>
    <row r="15" spans="1:13" ht="15">
      <c r="A15" s="19" t="s">
        <v>536</v>
      </c>
      <c r="B15" s="32" t="s">
        <v>156</v>
      </c>
      <c r="C15" s="32" t="s">
        <v>157</v>
      </c>
      <c r="D15" s="31" t="s">
        <v>5</v>
      </c>
      <c r="E15" s="26">
        <v>25.65</v>
      </c>
      <c r="F15" s="27">
        <v>23.85</v>
      </c>
      <c r="G15" s="28">
        <v>27.45</v>
      </c>
      <c r="H15" s="29">
        <v>76.949999999999989</v>
      </c>
      <c r="I15" s="30">
        <v>1</v>
      </c>
    </row>
    <row r="16" spans="1:13" ht="15">
      <c r="A16" s="19" t="s">
        <v>535</v>
      </c>
      <c r="B16" s="32" t="s">
        <v>154</v>
      </c>
      <c r="C16" s="32" t="s">
        <v>155</v>
      </c>
      <c r="D16" s="31" t="s">
        <v>6</v>
      </c>
      <c r="E16" s="26">
        <v>24.75</v>
      </c>
      <c r="F16" s="27">
        <v>0</v>
      </c>
      <c r="G16" s="28">
        <v>27</v>
      </c>
      <c r="H16" s="29">
        <v>51.75</v>
      </c>
      <c r="I16" s="30">
        <v>2</v>
      </c>
    </row>
    <row r="17" spans="1:9" ht="15">
      <c r="A17" s="19" t="s">
        <v>533</v>
      </c>
      <c r="B17" s="32" t="s">
        <v>70</v>
      </c>
      <c r="C17" s="32" t="s">
        <v>151</v>
      </c>
      <c r="D17" s="20" t="s">
        <v>6</v>
      </c>
      <c r="E17" s="26">
        <v>24.15</v>
      </c>
      <c r="F17" s="27">
        <v>0</v>
      </c>
      <c r="G17" s="28">
        <v>26.85</v>
      </c>
      <c r="H17" s="29">
        <v>51</v>
      </c>
      <c r="I17" s="30">
        <v>3</v>
      </c>
    </row>
    <row r="18" spans="1:9" ht="15">
      <c r="A18" s="19" t="s">
        <v>534</v>
      </c>
      <c r="B18" s="32" t="s">
        <v>152</v>
      </c>
      <c r="C18" s="32" t="s">
        <v>153</v>
      </c>
      <c r="D18" s="31" t="s">
        <v>6</v>
      </c>
      <c r="E18" s="26">
        <v>0</v>
      </c>
      <c r="F18" s="27">
        <v>25.2</v>
      </c>
      <c r="G18" s="28">
        <v>25.75</v>
      </c>
      <c r="H18" s="29">
        <v>50.95</v>
      </c>
      <c r="I18" s="30">
        <v>4</v>
      </c>
    </row>
    <row r="19" spans="1:9">
      <c r="A19"/>
      <c r="C19"/>
      <c r="D19"/>
    </row>
    <row r="20" spans="1:9" ht="25">
      <c r="B20" s="4" t="s">
        <v>139</v>
      </c>
    </row>
    <row r="21" spans="1:9" ht="15">
      <c r="A21" s="22" t="s">
        <v>3</v>
      </c>
      <c r="B21" s="23" t="s">
        <v>13</v>
      </c>
      <c r="C21" s="24" t="s">
        <v>12</v>
      </c>
      <c r="D21" s="25" t="s">
        <v>0</v>
      </c>
      <c r="E21" s="24" t="s">
        <v>1</v>
      </c>
      <c r="F21" s="24" t="s">
        <v>2</v>
      </c>
      <c r="G21" s="24" t="s">
        <v>7</v>
      </c>
      <c r="H21" s="24" t="s">
        <v>4</v>
      </c>
      <c r="I21" s="24" t="s">
        <v>11</v>
      </c>
    </row>
    <row r="22" spans="1:9" ht="15">
      <c r="A22" s="19" t="s">
        <v>540</v>
      </c>
      <c r="B22" s="32" t="s">
        <v>164</v>
      </c>
      <c r="C22" s="32" t="s">
        <v>165</v>
      </c>
      <c r="D22" s="34" t="s">
        <v>5</v>
      </c>
      <c r="E22" s="26">
        <v>25.8</v>
      </c>
      <c r="F22" s="27">
        <v>26.1</v>
      </c>
      <c r="G22" s="28">
        <v>26.1</v>
      </c>
      <c r="H22" s="29">
        <v>78</v>
      </c>
      <c r="I22" s="30">
        <v>1</v>
      </c>
    </row>
    <row r="23" spans="1:9" ht="15">
      <c r="A23" s="19" t="s">
        <v>539</v>
      </c>
      <c r="B23" s="32" t="s">
        <v>162</v>
      </c>
      <c r="C23" s="32" t="s">
        <v>163</v>
      </c>
      <c r="D23" s="34" t="s">
        <v>5</v>
      </c>
      <c r="E23" s="26">
        <v>25.95</v>
      </c>
      <c r="F23" s="27">
        <v>24.3</v>
      </c>
      <c r="G23" s="28">
        <v>27.15</v>
      </c>
      <c r="H23" s="29">
        <v>77.400000000000006</v>
      </c>
      <c r="I23" s="30">
        <v>2</v>
      </c>
    </row>
    <row r="24" spans="1:9" ht="15">
      <c r="A24" s="19" t="s">
        <v>541</v>
      </c>
      <c r="B24" s="32" t="s">
        <v>166</v>
      </c>
      <c r="C24" s="32" t="s">
        <v>167</v>
      </c>
      <c r="D24" s="21" t="s">
        <v>5</v>
      </c>
      <c r="E24" s="26">
        <v>24.9</v>
      </c>
      <c r="F24" s="27">
        <v>24.7</v>
      </c>
      <c r="G24" s="28">
        <v>27.3</v>
      </c>
      <c r="H24" s="29">
        <v>76.900000000000006</v>
      </c>
      <c r="I24" s="30">
        <v>3</v>
      </c>
    </row>
    <row r="25" spans="1:9" ht="15">
      <c r="A25" s="19" t="s">
        <v>538</v>
      </c>
      <c r="B25" s="32" t="s">
        <v>160</v>
      </c>
      <c r="C25" s="32" t="s">
        <v>161</v>
      </c>
      <c r="D25" s="34" t="s">
        <v>5</v>
      </c>
      <c r="E25" s="26">
        <v>21.15</v>
      </c>
      <c r="F25" s="27">
        <v>24.6</v>
      </c>
      <c r="G25" s="28">
        <v>26.85</v>
      </c>
      <c r="H25" s="29">
        <v>72.599999999999994</v>
      </c>
      <c r="I25" s="30">
        <v>4</v>
      </c>
    </row>
    <row r="26" spans="1:9" ht="15">
      <c r="A26" s="19" t="s">
        <v>537</v>
      </c>
      <c r="B26" s="32" t="s">
        <v>158</v>
      </c>
      <c r="C26" s="32" t="s">
        <v>159</v>
      </c>
      <c r="D26" s="34" t="s">
        <v>5</v>
      </c>
      <c r="E26" s="26">
        <v>22.95</v>
      </c>
      <c r="F26" s="27">
        <v>21</v>
      </c>
      <c r="G26" s="28">
        <v>0</v>
      </c>
      <c r="H26" s="29">
        <v>43.95</v>
      </c>
      <c r="I26" s="30">
        <v>5</v>
      </c>
    </row>
    <row r="27" spans="1:9">
      <c r="A27"/>
      <c r="C27"/>
      <c r="D27"/>
    </row>
    <row r="28" spans="1:9" ht="25">
      <c r="B28" s="4" t="s">
        <v>168</v>
      </c>
    </row>
    <row r="29" spans="1:9" ht="15">
      <c r="A29" s="22" t="s">
        <v>3</v>
      </c>
      <c r="B29" s="23" t="s">
        <v>13</v>
      </c>
      <c r="C29" s="24" t="s">
        <v>12</v>
      </c>
      <c r="D29" s="25" t="s">
        <v>0</v>
      </c>
      <c r="E29" s="24" t="s">
        <v>1</v>
      </c>
      <c r="F29" s="24" t="s">
        <v>2</v>
      </c>
      <c r="G29" s="24" t="s">
        <v>7</v>
      </c>
      <c r="H29" s="24" t="s">
        <v>4</v>
      </c>
      <c r="I29" s="24" t="s">
        <v>11</v>
      </c>
    </row>
    <row r="30" spans="1:9" ht="15">
      <c r="A30" s="19" t="s">
        <v>542</v>
      </c>
      <c r="B30" s="36" t="s">
        <v>170</v>
      </c>
      <c r="C30" s="36" t="s">
        <v>171</v>
      </c>
      <c r="D30" s="20" t="s">
        <v>172</v>
      </c>
      <c r="E30" s="26">
        <v>24.75</v>
      </c>
      <c r="F30" s="27">
        <v>24</v>
      </c>
      <c r="G30" s="28">
        <v>26.4</v>
      </c>
      <c r="H30" s="29">
        <v>75.150000000000006</v>
      </c>
      <c r="I30" s="30">
        <v>1</v>
      </c>
    </row>
    <row r="31" spans="1:9" ht="15">
      <c r="A31" s="19" t="s">
        <v>543</v>
      </c>
      <c r="B31" s="36" t="s">
        <v>169</v>
      </c>
      <c r="C31" s="36" t="s">
        <v>65</v>
      </c>
      <c r="D31" s="31" t="s">
        <v>172</v>
      </c>
      <c r="E31" s="26">
        <v>22.05</v>
      </c>
      <c r="F31" s="27">
        <v>22.35</v>
      </c>
      <c r="G31" s="28">
        <v>26.1</v>
      </c>
      <c r="H31" s="29">
        <v>70.5</v>
      </c>
      <c r="I31" s="30">
        <v>2</v>
      </c>
    </row>
    <row r="32" spans="1:9">
      <c r="A32"/>
      <c r="C32"/>
      <c r="D32"/>
    </row>
    <row r="33" spans="1:4">
      <c r="A33"/>
      <c r="C33"/>
      <c r="D33"/>
    </row>
    <row r="34" spans="1:4">
      <c r="A34"/>
      <c r="C34"/>
      <c r="D34"/>
    </row>
    <row r="35" spans="1:4">
      <c r="A35"/>
      <c r="C35"/>
      <c r="D35"/>
    </row>
    <row r="36" spans="1:4">
      <c r="A36"/>
      <c r="C36"/>
      <c r="D36"/>
    </row>
    <row r="37" spans="1:4">
      <c r="A37"/>
      <c r="C37"/>
      <c r="D37"/>
    </row>
    <row r="38" spans="1:4">
      <c r="A38"/>
      <c r="C38"/>
      <c r="D38"/>
    </row>
    <row r="39" spans="1:4">
      <c r="A39"/>
      <c r="C39"/>
      <c r="D39"/>
    </row>
    <row r="40" spans="1:4">
      <c r="A40"/>
      <c r="C40"/>
      <c r="D40"/>
    </row>
    <row r="41" spans="1:4">
      <c r="A41"/>
      <c r="C41"/>
      <c r="D41"/>
    </row>
    <row r="42" spans="1:4">
      <c r="A42"/>
      <c r="C42"/>
      <c r="D42"/>
    </row>
    <row r="43" spans="1:4">
      <c r="A43"/>
      <c r="C43"/>
      <c r="D43"/>
    </row>
    <row r="44" spans="1:4">
      <c r="A44"/>
      <c r="C44"/>
      <c r="D44"/>
    </row>
    <row r="45" spans="1:4">
      <c r="A45"/>
      <c r="C45"/>
      <c r="D45"/>
    </row>
    <row r="46" spans="1:4">
      <c r="A46"/>
      <c r="C46"/>
      <c r="D46"/>
    </row>
    <row r="47" spans="1:4">
      <c r="A47"/>
      <c r="C47"/>
      <c r="D47"/>
    </row>
    <row r="48" spans="1:4">
      <c r="A48"/>
      <c r="C48"/>
      <c r="D48"/>
    </row>
    <row r="49" spans="1:4">
      <c r="A49"/>
      <c r="C49"/>
      <c r="D49"/>
    </row>
    <row r="50" spans="1:4">
      <c r="A50"/>
      <c r="C50"/>
      <c r="D50"/>
    </row>
    <row r="51" spans="1:4">
      <c r="A51"/>
      <c r="C51"/>
      <c r="D51"/>
    </row>
  </sheetData>
  <phoneticPr fontId="26" type="noConversion"/>
  <conditionalFormatting sqref="I3">
    <cfRule type="cellIs" dxfId="1023" priority="34" stopIfTrue="1" operator="equal">
      <formula>3</formula>
    </cfRule>
    <cfRule type="cellIs" dxfId="1022" priority="35" stopIfTrue="1" operator="equal">
      <formula>2</formula>
    </cfRule>
    <cfRule type="cellIs" dxfId="1021" priority="36" stopIfTrue="1" operator="equal">
      <formula>1</formula>
    </cfRule>
  </conditionalFormatting>
  <conditionalFormatting sqref="I15:I18">
    <cfRule type="cellIs" dxfId="1020" priority="10" stopIfTrue="1" operator="equal">
      <formula>3</formula>
    </cfRule>
    <cfRule type="cellIs" dxfId="1019" priority="11" stopIfTrue="1" operator="equal">
      <formula>2</formula>
    </cfRule>
    <cfRule type="cellIs" dxfId="1018" priority="12" stopIfTrue="1" operator="equal">
      <formula>1</formula>
    </cfRule>
  </conditionalFormatting>
  <conditionalFormatting sqref="I23:I26">
    <cfRule type="cellIs" dxfId="1017" priority="7" stopIfTrue="1" operator="equal">
      <formula>3</formula>
    </cfRule>
    <cfRule type="cellIs" dxfId="1016" priority="8" stopIfTrue="1" operator="equal">
      <formula>2</formula>
    </cfRule>
    <cfRule type="cellIs" dxfId="1015" priority="9" stopIfTrue="1" operator="equal">
      <formula>1</formula>
    </cfRule>
  </conditionalFormatting>
  <conditionalFormatting sqref="I22">
    <cfRule type="cellIs" dxfId="1014" priority="4" stopIfTrue="1" operator="equal">
      <formula>3</formula>
    </cfRule>
    <cfRule type="cellIs" dxfId="1013" priority="5" stopIfTrue="1" operator="equal">
      <formula>2</formula>
    </cfRule>
    <cfRule type="cellIs" dxfId="1012" priority="6" stopIfTrue="1" operator="equal">
      <formula>1</formula>
    </cfRule>
  </conditionalFormatting>
  <conditionalFormatting sqref="I8:I11">
    <cfRule type="cellIs" dxfId="1011" priority="19" stopIfTrue="1" operator="equal">
      <formula>3</formula>
    </cfRule>
    <cfRule type="cellIs" dxfId="1010" priority="20" stopIfTrue="1" operator="equal">
      <formula>2</formula>
    </cfRule>
    <cfRule type="cellIs" dxfId="1009" priority="21" stopIfTrue="1" operator="equal">
      <formula>1</formula>
    </cfRule>
  </conditionalFormatting>
  <conditionalFormatting sqref="I30:I31">
    <cfRule type="cellIs" dxfId="1008" priority="1" stopIfTrue="1" operator="equal">
      <formula>3</formula>
    </cfRule>
    <cfRule type="cellIs" dxfId="1007" priority="2" stopIfTrue="1" operator="equal">
      <formula>2</formula>
    </cfRule>
    <cfRule type="cellIs" dxfId="1006" priority="3" stopIfTrue="1" operator="equal">
      <formula>1</formula>
    </cfRule>
  </conditionalFormatting>
  <conditionalFormatting sqref="I7">
    <cfRule type="cellIs" dxfId="1005" priority="16" stopIfTrue="1" operator="equal">
      <formula>3</formula>
    </cfRule>
    <cfRule type="cellIs" dxfId="1004" priority="17" stopIfTrue="1" operator="equal">
      <formula>2</formula>
    </cfRule>
    <cfRule type="cellIs" dxfId="1003" priority="18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FFFD"/>
  </sheetPr>
  <dimension ref="A1:M47"/>
  <sheetViews>
    <sheetView topLeftCell="A18" workbookViewId="0">
      <selection activeCell="G44" sqref="G44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1.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1" width="7.1640625" customWidth="1"/>
    <col min="12" max="12" width="4.1640625" customWidth="1"/>
  </cols>
  <sheetData>
    <row r="1" spans="1:13" ht="25">
      <c r="B1" s="4" t="s">
        <v>173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/>
      <c r="K2"/>
      <c r="L2"/>
      <c r="M2"/>
    </row>
    <row r="3" spans="1:13" s="1" customFormat="1" ht="15">
      <c r="A3" s="19" t="s">
        <v>545</v>
      </c>
      <c r="B3" s="32" t="s">
        <v>176</v>
      </c>
      <c r="C3" s="32" t="s">
        <v>177</v>
      </c>
      <c r="D3" s="31" t="s">
        <v>10</v>
      </c>
      <c r="E3" s="26">
        <v>25.5</v>
      </c>
      <c r="F3" s="27">
        <v>27.6</v>
      </c>
      <c r="G3" s="28">
        <v>26.55</v>
      </c>
      <c r="H3" s="29">
        <v>79.650000000000006</v>
      </c>
      <c r="I3" s="30">
        <v>1</v>
      </c>
      <c r="J3"/>
      <c r="K3"/>
      <c r="L3"/>
      <c r="M3"/>
    </row>
    <row r="4" spans="1:13" s="1" customFormat="1" ht="15">
      <c r="A4" s="19" t="s">
        <v>544</v>
      </c>
      <c r="B4" s="32" t="s">
        <v>174</v>
      </c>
      <c r="C4" s="32" t="s">
        <v>175</v>
      </c>
      <c r="D4" s="20" t="s">
        <v>6</v>
      </c>
      <c r="E4" s="26">
        <v>24.9</v>
      </c>
      <c r="F4" s="27">
        <v>26.4</v>
      </c>
      <c r="G4" s="28">
        <v>23.1</v>
      </c>
      <c r="H4" s="29">
        <v>74.400000000000006</v>
      </c>
      <c r="I4" s="30">
        <v>2</v>
      </c>
      <c r="J4"/>
      <c r="K4"/>
      <c r="L4"/>
      <c r="M4"/>
    </row>
    <row r="5" spans="1:13" s="1" customFormat="1" ht="15">
      <c r="A5" s="37"/>
      <c r="B5" s="38"/>
      <c r="C5" s="38"/>
      <c r="D5"/>
      <c r="E5"/>
      <c r="F5"/>
      <c r="G5"/>
      <c r="H5"/>
      <c r="I5" s="39"/>
      <c r="J5"/>
      <c r="K5"/>
      <c r="L5"/>
      <c r="M5"/>
    </row>
    <row r="6" spans="1:13" s="1" customFormat="1" ht="25">
      <c r="A6" s="11"/>
      <c r="B6" s="4" t="s">
        <v>178</v>
      </c>
      <c r="C6" s="12"/>
      <c r="D6" s="13"/>
      <c r="E6"/>
      <c r="F6"/>
      <c r="G6"/>
      <c r="H6"/>
      <c r="I6"/>
      <c r="J6"/>
      <c r="K6"/>
      <c r="L6"/>
      <c r="M6"/>
    </row>
    <row r="7" spans="1:13" s="1" customFormat="1" ht="15">
      <c r="A7" s="22" t="s">
        <v>3</v>
      </c>
      <c r="B7" s="23" t="s">
        <v>13</v>
      </c>
      <c r="C7" s="24" t="s">
        <v>12</v>
      </c>
      <c r="D7" s="25" t="s">
        <v>0</v>
      </c>
      <c r="E7" s="24" t="s">
        <v>1</v>
      </c>
      <c r="F7" s="24" t="s">
        <v>2</v>
      </c>
      <c r="G7" s="24" t="s">
        <v>7</v>
      </c>
      <c r="H7" s="24" t="s">
        <v>4</v>
      </c>
      <c r="I7" s="24" t="s">
        <v>11</v>
      </c>
      <c r="J7"/>
      <c r="K7"/>
      <c r="L7"/>
      <c r="M7"/>
    </row>
    <row r="8" spans="1:13" s="1" customFormat="1" ht="15">
      <c r="A8" s="97" t="s">
        <v>546</v>
      </c>
      <c r="B8" s="98" t="s">
        <v>179</v>
      </c>
      <c r="C8" s="98" t="s">
        <v>14</v>
      </c>
      <c r="D8" s="99" t="s">
        <v>182</v>
      </c>
      <c r="E8" s="100">
        <v>25.8</v>
      </c>
      <c r="F8" s="100">
        <v>28.5</v>
      </c>
      <c r="G8" s="100">
        <v>28.05</v>
      </c>
      <c r="H8" s="100">
        <v>82.35</v>
      </c>
      <c r="I8" s="101">
        <v>1</v>
      </c>
      <c r="J8"/>
      <c r="K8"/>
      <c r="L8"/>
      <c r="M8"/>
    </row>
    <row r="9" spans="1:13" ht="15">
      <c r="A9" s="97" t="s">
        <v>547</v>
      </c>
      <c r="B9" s="98" t="s">
        <v>180</v>
      </c>
      <c r="C9" s="98" t="s">
        <v>181</v>
      </c>
      <c r="D9" s="99" t="s">
        <v>182</v>
      </c>
      <c r="E9" s="100">
        <v>26.1</v>
      </c>
      <c r="F9" s="100">
        <v>27.9</v>
      </c>
      <c r="G9" s="100">
        <v>27</v>
      </c>
      <c r="H9" s="100">
        <v>81</v>
      </c>
      <c r="I9" s="101">
        <v>2</v>
      </c>
    </row>
    <row r="10" spans="1:13">
      <c r="A10"/>
      <c r="C10"/>
      <c r="D10"/>
    </row>
    <row r="11" spans="1:13" ht="25">
      <c r="B11" s="4" t="s">
        <v>183</v>
      </c>
    </row>
    <row r="12" spans="1:13" ht="15">
      <c r="A12" s="22" t="s">
        <v>3</v>
      </c>
      <c r="B12" s="23" t="s">
        <v>13</v>
      </c>
      <c r="C12" s="24" t="s">
        <v>12</v>
      </c>
      <c r="D12" s="25" t="s">
        <v>0</v>
      </c>
      <c r="E12" s="24" t="s">
        <v>1</v>
      </c>
      <c r="F12" s="24" t="s">
        <v>2</v>
      </c>
      <c r="G12" s="24" t="s">
        <v>7</v>
      </c>
      <c r="H12" s="24" t="s">
        <v>4</v>
      </c>
      <c r="I12" s="24" t="s">
        <v>11</v>
      </c>
    </row>
    <row r="13" spans="1:13" ht="15">
      <c r="A13" s="19" t="s">
        <v>548</v>
      </c>
      <c r="B13" s="32" t="s">
        <v>185</v>
      </c>
      <c r="C13" s="32" t="s">
        <v>186</v>
      </c>
      <c r="D13" s="20" t="s">
        <v>6</v>
      </c>
      <c r="E13" s="26">
        <v>23.55</v>
      </c>
      <c r="F13" s="27">
        <v>25.95</v>
      </c>
      <c r="G13" s="28">
        <v>0</v>
      </c>
      <c r="H13" s="29">
        <v>49.5</v>
      </c>
      <c r="I13" s="30">
        <v>1</v>
      </c>
    </row>
    <row r="14" spans="1:13">
      <c r="A14"/>
      <c r="C14"/>
      <c r="D14"/>
    </row>
    <row r="15" spans="1:13" ht="25">
      <c r="B15" s="4" t="s">
        <v>184</v>
      </c>
    </row>
    <row r="16" spans="1:13" ht="15">
      <c r="A16" s="22" t="s">
        <v>3</v>
      </c>
      <c r="B16" s="23" t="s">
        <v>13</v>
      </c>
      <c r="C16" s="24" t="s">
        <v>12</v>
      </c>
      <c r="D16" s="25" t="s">
        <v>0</v>
      </c>
      <c r="E16" s="24" t="s">
        <v>1</v>
      </c>
      <c r="F16" s="24" t="s">
        <v>2</v>
      </c>
      <c r="G16" s="24" t="s">
        <v>7</v>
      </c>
      <c r="H16" s="24" t="s">
        <v>4</v>
      </c>
      <c r="I16" s="24" t="s">
        <v>11</v>
      </c>
    </row>
    <row r="17" spans="1:9" ht="15">
      <c r="A17" s="41" t="s">
        <v>549</v>
      </c>
      <c r="B17" s="32" t="s">
        <v>187</v>
      </c>
      <c r="C17" s="32" t="s">
        <v>188</v>
      </c>
      <c r="D17" s="42" t="s">
        <v>5</v>
      </c>
      <c r="E17" s="26">
        <v>25.35</v>
      </c>
      <c r="F17" s="27">
        <v>27</v>
      </c>
      <c r="G17" s="28">
        <v>27.45</v>
      </c>
      <c r="H17" s="29">
        <v>79.800000000000011</v>
      </c>
      <c r="I17" s="30">
        <v>1</v>
      </c>
    </row>
    <row r="18" spans="1:9" ht="15">
      <c r="A18" s="41" t="s">
        <v>554</v>
      </c>
      <c r="B18" s="32" t="s">
        <v>35</v>
      </c>
      <c r="C18" s="32" t="s">
        <v>195</v>
      </c>
      <c r="D18" s="40" t="s">
        <v>10</v>
      </c>
      <c r="E18" s="26">
        <v>25.35</v>
      </c>
      <c r="F18" s="27">
        <v>27</v>
      </c>
      <c r="G18" s="28">
        <v>27.3</v>
      </c>
      <c r="H18" s="29">
        <v>79.650000000000006</v>
      </c>
      <c r="I18" s="30">
        <v>2</v>
      </c>
    </row>
    <row r="19" spans="1:9" ht="15">
      <c r="A19" s="41" t="s">
        <v>553</v>
      </c>
      <c r="B19" s="32" t="s">
        <v>62</v>
      </c>
      <c r="C19" s="32" t="s">
        <v>194</v>
      </c>
      <c r="D19" s="40" t="s">
        <v>9</v>
      </c>
      <c r="E19" s="26">
        <v>25.95</v>
      </c>
      <c r="F19" s="27">
        <v>26.25</v>
      </c>
      <c r="G19" s="28">
        <v>27</v>
      </c>
      <c r="H19" s="29">
        <v>79.2</v>
      </c>
      <c r="I19" s="30">
        <v>3</v>
      </c>
    </row>
    <row r="20" spans="1:9" ht="15">
      <c r="A20" s="41" t="s">
        <v>556</v>
      </c>
      <c r="B20" s="32" t="s">
        <v>198</v>
      </c>
      <c r="C20" s="32" t="s">
        <v>199</v>
      </c>
      <c r="D20" s="40" t="s">
        <v>10</v>
      </c>
      <c r="E20" s="26">
        <v>24.75</v>
      </c>
      <c r="F20" s="27">
        <v>27.15</v>
      </c>
      <c r="G20" s="28">
        <v>27</v>
      </c>
      <c r="H20" s="29">
        <v>78.900000000000006</v>
      </c>
      <c r="I20" s="30">
        <v>4</v>
      </c>
    </row>
    <row r="21" spans="1:9" ht="15">
      <c r="A21" s="67" t="s">
        <v>688</v>
      </c>
      <c r="B21" s="44" t="s">
        <v>444</v>
      </c>
      <c r="C21" s="45" t="s">
        <v>687</v>
      </c>
      <c r="D21" s="40" t="s">
        <v>10</v>
      </c>
      <c r="E21" s="26">
        <v>25.5</v>
      </c>
      <c r="F21" s="27">
        <v>27.3</v>
      </c>
      <c r="G21" s="28">
        <v>25.93</v>
      </c>
      <c r="H21" s="29">
        <v>78.73</v>
      </c>
      <c r="I21" s="30">
        <v>5</v>
      </c>
    </row>
    <row r="22" spans="1:9" ht="15">
      <c r="A22" s="41" t="s">
        <v>551</v>
      </c>
      <c r="B22" s="32" t="s">
        <v>190</v>
      </c>
      <c r="C22" s="32" t="s">
        <v>191</v>
      </c>
      <c r="D22" s="40" t="s">
        <v>5</v>
      </c>
      <c r="E22" s="26">
        <v>24.75</v>
      </c>
      <c r="F22" s="27">
        <v>26.4</v>
      </c>
      <c r="G22" s="28">
        <v>27.15</v>
      </c>
      <c r="H22" s="29">
        <v>78.3</v>
      </c>
      <c r="I22" s="30">
        <v>6</v>
      </c>
    </row>
    <row r="23" spans="1:9" ht="15">
      <c r="A23" s="41" t="s">
        <v>557</v>
      </c>
      <c r="B23" s="32" t="s">
        <v>200</v>
      </c>
      <c r="C23" s="32" t="s">
        <v>201</v>
      </c>
      <c r="D23" s="40" t="s">
        <v>10</v>
      </c>
      <c r="E23" s="26">
        <v>22.35</v>
      </c>
      <c r="F23" s="27">
        <v>28.5</v>
      </c>
      <c r="G23" s="28">
        <v>27</v>
      </c>
      <c r="H23" s="29">
        <v>77.849999999999994</v>
      </c>
      <c r="I23" s="30">
        <v>7</v>
      </c>
    </row>
    <row r="24" spans="1:9" ht="15">
      <c r="A24" s="41" t="s">
        <v>550</v>
      </c>
      <c r="B24" s="32" t="s">
        <v>130</v>
      </c>
      <c r="C24" s="32" t="s">
        <v>189</v>
      </c>
      <c r="D24" s="42" t="s">
        <v>5</v>
      </c>
      <c r="E24" s="26">
        <v>24.45</v>
      </c>
      <c r="F24" s="27">
        <v>25.2</v>
      </c>
      <c r="G24" s="28">
        <v>26.4</v>
      </c>
      <c r="H24" s="29">
        <v>76.05</v>
      </c>
      <c r="I24" s="30">
        <v>8</v>
      </c>
    </row>
    <row r="25" spans="1:9" ht="15">
      <c r="A25" s="41" t="s">
        <v>552</v>
      </c>
      <c r="B25" s="32" t="s">
        <v>192</v>
      </c>
      <c r="C25" s="32" t="s">
        <v>193</v>
      </c>
      <c r="D25" s="40" t="s">
        <v>9</v>
      </c>
      <c r="E25" s="26">
        <v>0</v>
      </c>
      <c r="F25" s="27">
        <v>25.65</v>
      </c>
      <c r="G25" s="28">
        <v>24</v>
      </c>
      <c r="H25" s="29">
        <v>49.65</v>
      </c>
      <c r="I25" s="30">
        <v>9</v>
      </c>
    </row>
    <row r="26" spans="1:9" ht="15">
      <c r="A26" s="93" t="s">
        <v>555</v>
      </c>
      <c r="B26" s="94" t="s">
        <v>196</v>
      </c>
      <c r="C26" s="94" t="s">
        <v>197</v>
      </c>
      <c r="D26" s="48" t="s">
        <v>10</v>
      </c>
      <c r="E26" s="26">
        <v>0</v>
      </c>
      <c r="F26" s="27">
        <v>0</v>
      </c>
      <c r="G26" s="28">
        <v>25.8</v>
      </c>
      <c r="H26" s="29">
        <v>25.8</v>
      </c>
      <c r="I26" s="30">
        <v>10</v>
      </c>
    </row>
    <row r="27" spans="1:9">
      <c r="A27"/>
      <c r="C27"/>
      <c r="D27"/>
    </row>
    <row r="28" spans="1:9" ht="25">
      <c r="B28" s="4" t="s">
        <v>202</v>
      </c>
    </row>
    <row r="29" spans="1:9" ht="15">
      <c r="A29" s="22" t="s">
        <v>3</v>
      </c>
      <c r="B29" s="23" t="s">
        <v>13</v>
      </c>
      <c r="C29" s="24" t="s">
        <v>12</v>
      </c>
      <c r="D29" s="25" t="s">
        <v>0</v>
      </c>
      <c r="E29" s="24" t="s">
        <v>1</v>
      </c>
      <c r="F29" s="24" t="s">
        <v>2</v>
      </c>
      <c r="G29" s="24" t="s">
        <v>7</v>
      </c>
      <c r="H29" s="24" t="s">
        <v>4</v>
      </c>
      <c r="I29" s="24" t="s">
        <v>11</v>
      </c>
    </row>
    <row r="30" spans="1:9" ht="15">
      <c r="A30" s="19" t="s">
        <v>559</v>
      </c>
      <c r="B30" s="32" t="s">
        <v>205</v>
      </c>
      <c r="C30" s="32" t="s">
        <v>206</v>
      </c>
      <c r="D30" s="31" t="s">
        <v>10</v>
      </c>
      <c r="E30" s="26">
        <v>24.9</v>
      </c>
      <c r="F30" s="27">
        <v>28.05</v>
      </c>
      <c r="G30" s="28">
        <v>26.1</v>
      </c>
      <c r="H30" s="29">
        <v>79.050000000000011</v>
      </c>
      <c r="I30" s="30">
        <v>1</v>
      </c>
    </row>
    <row r="31" spans="1:9" ht="15">
      <c r="A31" s="19" t="s">
        <v>558</v>
      </c>
      <c r="B31" s="32" t="s">
        <v>203</v>
      </c>
      <c r="C31" s="32" t="s">
        <v>204</v>
      </c>
      <c r="D31" s="20" t="s">
        <v>8</v>
      </c>
      <c r="E31" s="26">
        <v>24.3</v>
      </c>
      <c r="F31" s="27">
        <v>26.1</v>
      </c>
      <c r="G31" s="28">
        <v>26.7</v>
      </c>
      <c r="H31" s="29">
        <v>77.099999999999994</v>
      </c>
      <c r="I31" s="30">
        <v>2</v>
      </c>
    </row>
    <row r="32" spans="1:9" ht="15">
      <c r="A32" s="19" t="s">
        <v>560</v>
      </c>
      <c r="B32" s="32" t="s">
        <v>207</v>
      </c>
      <c r="C32" s="32" t="s">
        <v>208</v>
      </c>
      <c r="D32" s="21" t="s">
        <v>6</v>
      </c>
      <c r="E32" s="26">
        <v>0</v>
      </c>
      <c r="F32" s="27">
        <v>0</v>
      </c>
      <c r="G32" s="28">
        <v>25.2</v>
      </c>
      <c r="H32" s="29">
        <v>25.2</v>
      </c>
      <c r="I32" s="30">
        <v>3</v>
      </c>
    </row>
    <row r="33" spans="1:9">
      <c r="A33"/>
      <c r="C33"/>
      <c r="D33"/>
    </row>
    <row r="34" spans="1:9" ht="25">
      <c r="B34" s="4" t="s">
        <v>209</v>
      </c>
    </row>
    <row r="35" spans="1:9" ht="15">
      <c r="A35" s="22" t="s">
        <v>3</v>
      </c>
      <c r="B35" s="23" t="s">
        <v>13</v>
      </c>
      <c r="C35" s="24" t="s">
        <v>12</v>
      </c>
      <c r="D35" s="25" t="s">
        <v>0</v>
      </c>
      <c r="E35" s="24" t="s">
        <v>1</v>
      </c>
      <c r="F35" s="24" t="s">
        <v>2</v>
      </c>
      <c r="G35" s="24" t="s">
        <v>7</v>
      </c>
      <c r="H35" s="24" t="s">
        <v>4</v>
      </c>
      <c r="I35" s="24" t="s">
        <v>11</v>
      </c>
    </row>
    <row r="36" spans="1:9" ht="15">
      <c r="A36" s="67">
        <v>800</v>
      </c>
      <c r="B36" s="70" t="s">
        <v>134</v>
      </c>
      <c r="C36" s="71" t="s">
        <v>692</v>
      </c>
      <c r="D36" s="40" t="s">
        <v>10</v>
      </c>
      <c r="E36" s="26">
        <v>24.9</v>
      </c>
      <c r="F36" s="27">
        <v>28.2</v>
      </c>
      <c r="G36" s="28">
        <v>27.45</v>
      </c>
      <c r="H36" s="29">
        <v>80.55</v>
      </c>
      <c r="I36" s="30">
        <v>1</v>
      </c>
    </row>
    <row r="37" spans="1:9" ht="15">
      <c r="A37" s="41" t="s">
        <v>563</v>
      </c>
      <c r="B37" s="32" t="s">
        <v>17</v>
      </c>
      <c r="C37" s="32" t="s">
        <v>214</v>
      </c>
      <c r="D37" s="40" t="s">
        <v>10</v>
      </c>
      <c r="E37" s="26">
        <v>25.05</v>
      </c>
      <c r="F37" s="27">
        <v>27.15</v>
      </c>
      <c r="G37" s="28">
        <v>26.7</v>
      </c>
      <c r="H37" s="29">
        <v>78.899999999999991</v>
      </c>
      <c r="I37" s="30">
        <v>2</v>
      </c>
    </row>
    <row r="38" spans="1:9" ht="15">
      <c r="A38" s="41" t="s">
        <v>561</v>
      </c>
      <c r="B38" s="32" t="s">
        <v>212</v>
      </c>
      <c r="C38" s="32" t="s">
        <v>213</v>
      </c>
      <c r="D38" s="42" t="s">
        <v>5</v>
      </c>
      <c r="E38" s="26">
        <v>24.6</v>
      </c>
      <c r="F38" s="27">
        <v>26.85</v>
      </c>
      <c r="G38" s="28">
        <v>26.55</v>
      </c>
      <c r="H38" s="29">
        <v>78</v>
      </c>
      <c r="I38" s="30">
        <v>3</v>
      </c>
    </row>
    <row r="39" spans="1:9" ht="15">
      <c r="A39" s="93" t="s">
        <v>562</v>
      </c>
      <c r="B39" s="94" t="s">
        <v>210</v>
      </c>
      <c r="C39" s="94" t="s">
        <v>211</v>
      </c>
      <c r="D39" s="95" t="s">
        <v>10</v>
      </c>
      <c r="E39" s="26">
        <v>24.75</v>
      </c>
      <c r="F39" s="27">
        <v>26.55</v>
      </c>
      <c r="G39" s="28">
        <v>26.25</v>
      </c>
      <c r="H39" s="29">
        <v>77.55</v>
      </c>
      <c r="I39" s="30">
        <v>4</v>
      </c>
    </row>
    <row r="40" spans="1:9" ht="15">
      <c r="A40" s="68" t="s">
        <v>583</v>
      </c>
      <c r="B40" s="46" t="s">
        <v>691</v>
      </c>
      <c r="C40" s="47" t="s">
        <v>252</v>
      </c>
      <c r="D40" s="48" t="s">
        <v>5</v>
      </c>
      <c r="E40" s="26">
        <v>24</v>
      </c>
      <c r="F40" s="27">
        <v>26.4</v>
      </c>
      <c r="G40" s="28">
        <v>25.35</v>
      </c>
      <c r="H40" s="29">
        <v>75.75</v>
      </c>
      <c r="I40" s="30">
        <v>5</v>
      </c>
    </row>
    <row r="41" spans="1:9">
      <c r="A41"/>
      <c r="C41"/>
      <c r="D41"/>
    </row>
    <row r="42" spans="1:9">
      <c r="A42"/>
      <c r="C42"/>
      <c r="D42"/>
    </row>
    <row r="43" spans="1:9">
      <c r="A43"/>
      <c r="C43"/>
      <c r="D43"/>
    </row>
    <row r="44" spans="1:9">
      <c r="A44"/>
      <c r="C44"/>
      <c r="D44"/>
    </row>
    <row r="45" spans="1:9">
      <c r="A45"/>
      <c r="C45"/>
      <c r="D45"/>
    </row>
    <row r="46" spans="1:9">
      <c r="A46"/>
      <c r="C46"/>
      <c r="D46"/>
    </row>
    <row r="47" spans="1:9">
      <c r="A47"/>
      <c r="C47"/>
      <c r="D47"/>
    </row>
  </sheetData>
  <conditionalFormatting sqref="I5">
    <cfRule type="cellIs" dxfId="932" priority="37" stopIfTrue="1" operator="equal">
      <formula>3</formula>
    </cfRule>
    <cfRule type="cellIs" dxfId="931" priority="38" stopIfTrue="1" operator="equal">
      <formula>2</formula>
    </cfRule>
    <cfRule type="cellIs" dxfId="930" priority="39" stopIfTrue="1" operator="equal">
      <formula>1</formula>
    </cfRule>
  </conditionalFormatting>
  <conditionalFormatting sqref="I3:I4">
    <cfRule type="cellIs" dxfId="929" priority="16" stopIfTrue="1" operator="equal">
      <formula>3</formula>
    </cfRule>
    <cfRule type="cellIs" dxfId="928" priority="17" stopIfTrue="1" operator="equal">
      <formula>2</formula>
    </cfRule>
    <cfRule type="cellIs" dxfId="927" priority="18" stopIfTrue="1" operator="equal">
      <formula>1</formula>
    </cfRule>
  </conditionalFormatting>
  <conditionalFormatting sqref="I13">
    <cfRule type="cellIs" dxfId="926" priority="13" stopIfTrue="1" operator="equal">
      <formula>3</formula>
    </cfRule>
    <cfRule type="cellIs" dxfId="925" priority="14" stopIfTrue="1" operator="equal">
      <formula>2</formula>
    </cfRule>
    <cfRule type="cellIs" dxfId="924" priority="15" stopIfTrue="1" operator="equal">
      <formula>1</formula>
    </cfRule>
  </conditionalFormatting>
  <conditionalFormatting sqref="I30:I32">
    <cfRule type="cellIs" dxfId="923" priority="4" stopIfTrue="1" operator="equal">
      <formula>3</formula>
    </cfRule>
    <cfRule type="cellIs" dxfId="922" priority="5" stopIfTrue="1" operator="equal">
      <formula>2</formula>
    </cfRule>
    <cfRule type="cellIs" dxfId="921" priority="6" stopIfTrue="1" operator="equal">
      <formula>1</formula>
    </cfRule>
  </conditionalFormatting>
  <conditionalFormatting sqref="I9">
    <cfRule type="cellIs" dxfId="920" priority="34" stopIfTrue="1" operator="equal">
      <formula>3</formula>
    </cfRule>
    <cfRule type="cellIs" dxfId="919" priority="35" stopIfTrue="1" operator="equal">
      <formula>2</formula>
    </cfRule>
    <cfRule type="cellIs" dxfId="918" priority="36" stopIfTrue="1" operator="equal">
      <formula>1</formula>
    </cfRule>
  </conditionalFormatting>
  <conditionalFormatting sqref="I8">
    <cfRule type="cellIs" dxfId="917" priority="31" stopIfTrue="1" operator="equal">
      <formula>3</formula>
    </cfRule>
    <cfRule type="cellIs" dxfId="916" priority="32" stopIfTrue="1" operator="equal">
      <formula>2</formula>
    </cfRule>
    <cfRule type="cellIs" dxfId="915" priority="33" stopIfTrue="1" operator="equal">
      <formula>1</formula>
    </cfRule>
  </conditionalFormatting>
  <conditionalFormatting sqref="I17:I26">
    <cfRule type="cellIs" dxfId="914" priority="7" stopIfTrue="1" operator="equal">
      <formula>3</formula>
    </cfRule>
    <cfRule type="cellIs" dxfId="913" priority="8" stopIfTrue="1" operator="equal">
      <formula>2</formula>
    </cfRule>
    <cfRule type="cellIs" dxfId="912" priority="9" stopIfTrue="1" operator="equal">
      <formula>1</formula>
    </cfRule>
  </conditionalFormatting>
  <conditionalFormatting sqref="I36:I40">
    <cfRule type="cellIs" dxfId="911" priority="1" stopIfTrue="1" operator="equal">
      <formula>3</formula>
    </cfRule>
    <cfRule type="cellIs" dxfId="910" priority="2" stopIfTrue="1" operator="equal">
      <formula>2</formula>
    </cfRule>
    <cfRule type="cellIs" dxfId="909" priority="3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  <pageSetUpPr fitToPage="1"/>
  </sheetPr>
  <dimension ref="A1:L53"/>
  <sheetViews>
    <sheetView topLeftCell="A30" workbookViewId="0">
      <selection activeCell="O47" sqref="O47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0" width="2.33203125" customWidth="1"/>
    <col min="11" max="11" width="6.6640625" customWidth="1"/>
  </cols>
  <sheetData>
    <row r="1" spans="1:12" ht="25">
      <c r="B1" s="4" t="s">
        <v>262</v>
      </c>
    </row>
    <row r="2" spans="1:12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/>
      <c r="K2"/>
      <c r="L2"/>
    </row>
    <row r="3" spans="1:12" s="1" customFormat="1" ht="15">
      <c r="A3" s="19" t="s">
        <v>565</v>
      </c>
      <c r="B3" s="32" t="s">
        <v>217</v>
      </c>
      <c r="C3" s="32" t="s">
        <v>218</v>
      </c>
      <c r="D3" s="31" t="s">
        <v>5</v>
      </c>
      <c r="E3" s="26">
        <v>24.15</v>
      </c>
      <c r="F3" s="27">
        <v>25.95</v>
      </c>
      <c r="G3" s="28">
        <v>27.15</v>
      </c>
      <c r="H3" s="29">
        <v>77.25</v>
      </c>
      <c r="I3" s="30">
        <v>1</v>
      </c>
      <c r="J3"/>
      <c r="K3"/>
      <c r="L3"/>
    </row>
    <row r="4" spans="1:12" s="1" customFormat="1" ht="15">
      <c r="A4" s="19" t="s">
        <v>564</v>
      </c>
      <c r="B4" s="32" t="s">
        <v>215</v>
      </c>
      <c r="C4" s="32" t="s">
        <v>216</v>
      </c>
      <c r="D4" s="20" t="s">
        <v>219</v>
      </c>
      <c r="E4" s="26">
        <v>23.7</v>
      </c>
      <c r="F4" s="27">
        <v>25.8</v>
      </c>
      <c r="G4" s="28">
        <v>26.55</v>
      </c>
      <c r="H4" s="29">
        <v>76.05</v>
      </c>
      <c r="I4" s="30">
        <v>2</v>
      </c>
      <c r="J4"/>
      <c r="K4"/>
      <c r="L4"/>
    </row>
    <row r="5" spans="1:12" s="1" customFormat="1" ht="15">
      <c r="A5" s="37"/>
      <c r="B5" s="38"/>
      <c r="C5" s="38"/>
      <c r="D5"/>
      <c r="E5"/>
      <c r="F5"/>
      <c r="G5"/>
      <c r="H5"/>
      <c r="I5" s="39"/>
      <c r="J5"/>
      <c r="K5"/>
      <c r="L5"/>
    </row>
    <row r="6" spans="1:12" s="1" customFormat="1" ht="25">
      <c r="A6" s="11"/>
      <c r="B6" s="4" t="s">
        <v>220</v>
      </c>
      <c r="C6" s="12"/>
      <c r="D6" s="13"/>
      <c r="E6"/>
      <c r="F6"/>
      <c r="G6"/>
      <c r="H6"/>
      <c r="I6"/>
      <c r="J6"/>
      <c r="K6"/>
      <c r="L6" s="4"/>
    </row>
    <row r="7" spans="1:12" s="1" customFormat="1" ht="15">
      <c r="A7" s="22" t="s">
        <v>3</v>
      </c>
      <c r="B7" s="23" t="s">
        <v>13</v>
      </c>
      <c r="C7" s="24" t="s">
        <v>12</v>
      </c>
      <c r="D7" s="25" t="s">
        <v>0</v>
      </c>
      <c r="E7" s="24" t="s">
        <v>1</v>
      </c>
      <c r="F7" s="24" t="s">
        <v>2</v>
      </c>
      <c r="G7" s="24" t="s">
        <v>7</v>
      </c>
      <c r="H7" s="24" t="s">
        <v>4</v>
      </c>
      <c r="I7" s="24" t="s">
        <v>11</v>
      </c>
      <c r="J7" s="24" t="s">
        <v>369</v>
      </c>
      <c r="K7" s="52" t="s">
        <v>368</v>
      </c>
      <c r="L7"/>
    </row>
    <row r="8" spans="1:12" s="1" customFormat="1" ht="15">
      <c r="A8" s="41" t="s">
        <v>572</v>
      </c>
      <c r="B8" s="32" t="s">
        <v>231</v>
      </c>
      <c r="C8" s="32" t="s">
        <v>232</v>
      </c>
      <c r="D8" s="43" t="s">
        <v>10</v>
      </c>
      <c r="E8" s="26">
        <v>24</v>
      </c>
      <c r="F8" s="27">
        <v>28.5</v>
      </c>
      <c r="G8" s="28">
        <v>27.45</v>
      </c>
      <c r="H8" s="29">
        <v>79.95</v>
      </c>
      <c r="I8" s="30">
        <v>1</v>
      </c>
      <c r="J8" s="53"/>
      <c r="K8" s="54">
        <v>0.8</v>
      </c>
      <c r="L8"/>
    </row>
    <row r="9" spans="1:12" ht="15">
      <c r="A9" s="41" t="s">
        <v>574</v>
      </c>
      <c r="B9" s="32" t="s">
        <v>234</v>
      </c>
      <c r="C9" s="32" t="s">
        <v>38</v>
      </c>
      <c r="D9" s="43" t="s">
        <v>10</v>
      </c>
      <c r="E9" s="26">
        <v>24.9</v>
      </c>
      <c r="F9" s="27">
        <v>27.6</v>
      </c>
      <c r="G9" s="28">
        <v>27.3</v>
      </c>
      <c r="H9" s="29">
        <v>79.800000000000011</v>
      </c>
      <c r="I9" s="30">
        <v>2</v>
      </c>
      <c r="J9" s="53"/>
      <c r="K9" s="54">
        <v>0.86</v>
      </c>
    </row>
    <row r="10" spans="1:12" ht="15">
      <c r="A10" s="41" t="s">
        <v>570</v>
      </c>
      <c r="B10" s="32" t="s">
        <v>227</v>
      </c>
      <c r="C10" s="32" t="s">
        <v>228</v>
      </c>
      <c r="D10" s="43" t="s">
        <v>5</v>
      </c>
      <c r="E10" s="26">
        <v>24</v>
      </c>
      <c r="F10" s="27">
        <v>27.6</v>
      </c>
      <c r="G10" s="28">
        <v>27.45</v>
      </c>
      <c r="H10" s="29">
        <v>79.05</v>
      </c>
      <c r="I10" s="30">
        <v>3</v>
      </c>
      <c r="J10" s="53"/>
      <c r="K10" s="54">
        <v>0.72</v>
      </c>
    </row>
    <row r="11" spans="1:12" ht="15">
      <c r="A11" s="102" t="s">
        <v>567</v>
      </c>
      <c r="B11" s="98" t="s">
        <v>223</v>
      </c>
      <c r="C11" s="98" t="s">
        <v>224</v>
      </c>
      <c r="D11" s="103" t="s">
        <v>182</v>
      </c>
      <c r="E11" s="100">
        <v>24.9</v>
      </c>
      <c r="F11" s="100">
        <v>26.25</v>
      </c>
      <c r="G11" s="100">
        <v>27.75</v>
      </c>
      <c r="H11" s="100">
        <v>78.900000000000006</v>
      </c>
      <c r="I11" s="101">
        <v>4</v>
      </c>
      <c r="J11" s="104"/>
      <c r="K11" s="105">
        <v>0.84</v>
      </c>
    </row>
    <row r="12" spans="1:12" ht="15">
      <c r="A12" s="41" t="s">
        <v>568</v>
      </c>
      <c r="B12" s="32" t="s">
        <v>128</v>
      </c>
      <c r="C12" s="32" t="s">
        <v>22</v>
      </c>
      <c r="D12" s="43" t="s">
        <v>5</v>
      </c>
      <c r="E12" s="26">
        <v>24</v>
      </c>
      <c r="F12" s="27">
        <v>26.7</v>
      </c>
      <c r="G12" s="28">
        <v>27.6</v>
      </c>
      <c r="H12" s="29">
        <v>78.3</v>
      </c>
      <c r="I12" s="30">
        <v>5</v>
      </c>
      <c r="J12" s="53"/>
      <c r="K12" s="54">
        <v>0.74</v>
      </c>
    </row>
    <row r="13" spans="1:12" ht="15">
      <c r="A13" s="41" t="s">
        <v>571</v>
      </c>
      <c r="B13" s="32" t="s">
        <v>229</v>
      </c>
      <c r="C13" s="32" t="s">
        <v>230</v>
      </c>
      <c r="D13" s="43" t="s">
        <v>5</v>
      </c>
      <c r="E13" s="26">
        <v>25.35</v>
      </c>
      <c r="F13" s="27">
        <v>26.1</v>
      </c>
      <c r="G13" s="28">
        <v>26.7</v>
      </c>
      <c r="H13" s="29">
        <v>78.150000000000006</v>
      </c>
      <c r="I13" s="30">
        <v>6</v>
      </c>
      <c r="J13" s="53"/>
      <c r="K13" s="54">
        <v>0.82</v>
      </c>
    </row>
    <row r="14" spans="1:12" ht="15">
      <c r="A14" s="41" t="s">
        <v>575</v>
      </c>
      <c r="B14" s="32" t="s">
        <v>235</v>
      </c>
      <c r="C14" s="32" t="s">
        <v>236</v>
      </c>
      <c r="D14" s="43" t="s">
        <v>219</v>
      </c>
      <c r="E14" s="26">
        <v>24.3</v>
      </c>
      <c r="F14" s="27">
        <v>25.2</v>
      </c>
      <c r="G14" s="28">
        <v>26.55</v>
      </c>
      <c r="H14" s="29">
        <v>76.05</v>
      </c>
      <c r="I14" s="30">
        <v>7</v>
      </c>
      <c r="J14" s="53"/>
      <c r="K14" s="54">
        <v>0.66</v>
      </c>
    </row>
    <row r="15" spans="1:12" ht="15">
      <c r="A15" s="41" t="s">
        <v>573</v>
      </c>
      <c r="B15" s="32" t="s">
        <v>233</v>
      </c>
      <c r="C15" s="32" t="s">
        <v>171</v>
      </c>
      <c r="D15" s="43" t="s">
        <v>10</v>
      </c>
      <c r="E15" s="26">
        <v>0</v>
      </c>
      <c r="F15" s="27">
        <v>28.2</v>
      </c>
      <c r="G15" s="28">
        <v>27.75</v>
      </c>
      <c r="H15" s="29">
        <v>55.95</v>
      </c>
      <c r="I15" s="30">
        <v>8</v>
      </c>
      <c r="J15" s="53"/>
      <c r="K15" s="54">
        <v>0.92</v>
      </c>
    </row>
    <row r="16" spans="1:12" ht="15">
      <c r="A16" s="41" t="s">
        <v>569</v>
      </c>
      <c r="B16" s="32" t="s">
        <v>225</v>
      </c>
      <c r="C16" s="32" t="s">
        <v>226</v>
      </c>
      <c r="D16" s="43" t="s">
        <v>5</v>
      </c>
      <c r="E16" s="26">
        <v>0</v>
      </c>
      <c r="F16" s="27">
        <v>0</v>
      </c>
      <c r="G16" s="28">
        <v>27.3</v>
      </c>
      <c r="H16" s="29">
        <v>27.3</v>
      </c>
      <c r="I16" s="30">
        <v>9</v>
      </c>
      <c r="J16" s="53"/>
      <c r="K16" s="54">
        <v>0.74</v>
      </c>
    </row>
    <row r="17" spans="1:12" ht="15">
      <c r="A17" s="41" t="s">
        <v>566</v>
      </c>
      <c r="B17" s="32" t="s">
        <v>221</v>
      </c>
      <c r="C17" s="32" t="s">
        <v>222</v>
      </c>
      <c r="D17" s="42" t="s">
        <v>237</v>
      </c>
      <c r="E17" s="26">
        <v>0</v>
      </c>
      <c r="F17" s="27">
        <v>0</v>
      </c>
      <c r="G17" s="28">
        <v>0</v>
      </c>
      <c r="H17" s="29">
        <v>0</v>
      </c>
      <c r="I17" s="30">
        <v>10</v>
      </c>
      <c r="J17" s="53"/>
      <c r="K17" s="54">
        <v>0</v>
      </c>
    </row>
    <row r="18" spans="1:12" ht="15">
      <c r="A18" s="37"/>
      <c r="B18" s="37"/>
      <c r="C18" s="37"/>
      <c r="D18" s="37"/>
      <c r="E18" s="37"/>
      <c r="F18" s="37"/>
      <c r="G18" s="37"/>
      <c r="H18" s="37"/>
      <c r="I18" s="37"/>
    </row>
    <row r="19" spans="1:12" ht="25">
      <c r="B19" s="4" t="s">
        <v>238</v>
      </c>
      <c r="L19" s="4"/>
    </row>
    <row r="20" spans="1:12" ht="15">
      <c r="A20" s="22" t="s">
        <v>3</v>
      </c>
      <c r="B20" s="23" t="s">
        <v>13</v>
      </c>
      <c r="C20" s="24" t="s">
        <v>12</v>
      </c>
      <c r="D20" s="25" t="s">
        <v>0</v>
      </c>
      <c r="E20" s="24" t="s">
        <v>1</v>
      </c>
      <c r="F20" s="24" t="s">
        <v>2</v>
      </c>
      <c r="G20" s="24" t="s">
        <v>7</v>
      </c>
      <c r="H20" s="24" t="s">
        <v>4</v>
      </c>
      <c r="I20" s="24" t="s">
        <v>11</v>
      </c>
      <c r="J20" s="24" t="s">
        <v>369</v>
      </c>
      <c r="K20" s="24" t="s">
        <v>368</v>
      </c>
    </row>
    <row r="21" spans="1:12" ht="15">
      <c r="A21" s="102" t="s">
        <v>576</v>
      </c>
      <c r="B21" s="98" t="s">
        <v>239</v>
      </c>
      <c r="C21" s="98" t="s">
        <v>188</v>
      </c>
      <c r="D21" s="103" t="s">
        <v>182</v>
      </c>
      <c r="E21" s="100">
        <v>25.8</v>
      </c>
      <c r="F21" s="100">
        <v>27.45</v>
      </c>
      <c r="G21" s="100">
        <v>27.9</v>
      </c>
      <c r="H21" s="100">
        <v>81.149999999999991</v>
      </c>
      <c r="I21" s="101">
        <v>1</v>
      </c>
      <c r="J21" s="104"/>
      <c r="K21" s="105">
        <v>0.86</v>
      </c>
    </row>
    <row r="22" spans="1:12" ht="15">
      <c r="A22" s="102" t="s">
        <v>578</v>
      </c>
      <c r="B22" s="98" t="s">
        <v>242</v>
      </c>
      <c r="C22" s="98" t="s">
        <v>243</v>
      </c>
      <c r="D22" s="106" t="s">
        <v>182</v>
      </c>
      <c r="E22" s="100">
        <v>24.9</v>
      </c>
      <c r="F22" s="100">
        <v>27.6</v>
      </c>
      <c r="G22" s="100">
        <v>27.9</v>
      </c>
      <c r="H22" s="100">
        <v>80.400000000000006</v>
      </c>
      <c r="I22" s="101">
        <v>2</v>
      </c>
      <c r="J22" s="104"/>
      <c r="K22" s="105">
        <v>0.94</v>
      </c>
    </row>
    <row r="23" spans="1:12" ht="15">
      <c r="A23" s="41" t="s">
        <v>588</v>
      </c>
      <c r="B23" s="32" t="s">
        <v>128</v>
      </c>
      <c r="C23" s="32" t="s">
        <v>241</v>
      </c>
      <c r="D23" s="43" t="s">
        <v>10</v>
      </c>
      <c r="E23" s="26">
        <v>25.8</v>
      </c>
      <c r="F23" s="27">
        <v>27</v>
      </c>
      <c r="G23" s="28">
        <v>27.3</v>
      </c>
      <c r="H23" s="29">
        <v>80.099999999999994</v>
      </c>
      <c r="I23" s="30">
        <v>3</v>
      </c>
      <c r="J23" s="53"/>
      <c r="K23" s="54">
        <v>0.8</v>
      </c>
    </row>
    <row r="24" spans="1:12" ht="15">
      <c r="A24" s="41" t="s">
        <v>585</v>
      </c>
      <c r="B24" s="32" t="s">
        <v>255</v>
      </c>
      <c r="C24" s="32" t="s">
        <v>188</v>
      </c>
      <c r="D24" s="43" t="s">
        <v>10</v>
      </c>
      <c r="E24" s="26">
        <v>24.6</v>
      </c>
      <c r="F24" s="27">
        <v>27</v>
      </c>
      <c r="G24" s="28">
        <v>27.9</v>
      </c>
      <c r="H24" s="29">
        <v>79.5</v>
      </c>
      <c r="I24" s="30">
        <v>4</v>
      </c>
      <c r="J24" s="53"/>
      <c r="K24" s="54">
        <v>0.78</v>
      </c>
    </row>
    <row r="25" spans="1:12" ht="15">
      <c r="A25" s="41" t="s">
        <v>579</v>
      </c>
      <c r="B25" s="32" t="s">
        <v>244</v>
      </c>
      <c r="C25" s="32" t="s">
        <v>245</v>
      </c>
      <c r="D25" s="43" t="s">
        <v>8</v>
      </c>
      <c r="E25" s="26">
        <v>24.3</v>
      </c>
      <c r="F25" s="27">
        <v>26.4</v>
      </c>
      <c r="G25" s="28">
        <v>27.6</v>
      </c>
      <c r="H25" s="29">
        <v>78.3</v>
      </c>
      <c r="I25" s="30">
        <v>5</v>
      </c>
      <c r="J25" s="53"/>
      <c r="K25" s="54">
        <v>0.82</v>
      </c>
    </row>
    <row r="26" spans="1:12" ht="15">
      <c r="A26" s="41" t="s">
        <v>587</v>
      </c>
      <c r="B26" s="32" t="s">
        <v>17</v>
      </c>
      <c r="C26" s="32" t="s">
        <v>26</v>
      </c>
      <c r="D26" s="43" t="s">
        <v>10</v>
      </c>
      <c r="E26" s="26">
        <v>24.3</v>
      </c>
      <c r="F26" s="27">
        <v>26.55</v>
      </c>
      <c r="G26" s="28">
        <v>27.45</v>
      </c>
      <c r="H26" s="29">
        <v>78.3</v>
      </c>
      <c r="I26" s="30">
        <v>5</v>
      </c>
      <c r="J26" s="53"/>
      <c r="K26" s="54">
        <v>0.72</v>
      </c>
    </row>
    <row r="27" spans="1:12" ht="15">
      <c r="A27" s="41" t="s">
        <v>589</v>
      </c>
      <c r="B27" s="32" t="s">
        <v>258</v>
      </c>
      <c r="C27" s="32" t="s">
        <v>259</v>
      </c>
      <c r="D27" s="43" t="s">
        <v>10</v>
      </c>
      <c r="E27" s="26">
        <v>24.9</v>
      </c>
      <c r="F27" s="27">
        <v>26.55</v>
      </c>
      <c r="G27" s="28">
        <v>26.7</v>
      </c>
      <c r="H27" s="29">
        <v>78.150000000000006</v>
      </c>
      <c r="I27" s="30">
        <v>6</v>
      </c>
      <c r="J27" s="53"/>
      <c r="K27" s="54">
        <v>0.76</v>
      </c>
    </row>
    <row r="28" spans="1:12" ht="15">
      <c r="A28" s="41" t="s">
        <v>586</v>
      </c>
      <c r="B28" s="32" t="s">
        <v>256</v>
      </c>
      <c r="C28" s="32" t="s">
        <v>257</v>
      </c>
      <c r="D28" s="43" t="s">
        <v>10</v>
      </c>
      <c r="E28" s="26">
        <v>24.15</v>
      </c>
      <c r="F28" s="27">
        <v>26.1</v>
      </c>
      <c r="G28" s="28">
        <v>27.45</v>
      </c>
      <c r="H28" s="29">
        <v>77.699999999999989</v>
      </c>
      <c r="I28" s="30">
        <v>7</v>
      </c>
      <c r="J28" s="53"/>
      <c r="K28" s="54">
        <v>0.76</v>
      </c>
    </row>
    <row r="29" spans="1:12" ht="15">
      <c r="A29" s="41" t="s">
        <v>590</v>
      </c>
      <c r="B29" s="32" t="s">
        <v>260</v>
      </c>
      <c r="C29" s="32" t="s">
        <v>261</v>
      </c>
      <c r="D29" s="43" t="s">
        <v>10</v>
      </c>
      <c r="E29" s="26">
        <v>23.85</v>
      </c>
      <c r="F29" s="27">
        <v>25.5</v>
      </c>
      <c r="G29" s="28">
        <v>28.35</v>
      </c>
      <c r="H29" s="29">
        <v>77.7</v>
      </c>
      <c r="I29" s="30">
        <v>7</v>
      </c>
      <c r="J29" s="53"/>
      <c r="K29" s="54">
        <v>0.72</v>
      </c>
    </row>
    <row r="30" spans="1:12" ht="15">
      <c r="A30" s="41" t="s">
        <v>580</v>
      </c>
      <c r="B30" s="32" t="s">
        <v>246</v>
      </c>
      <c r="C30" s="32" t="s">
        <v>247</v>
      </c>
      <c r="D30" s="43" t="s">
        <v>5</v>
      </c>
      <c r="E30" s="26">
        <v>23.4</v>
      </c>
      <c r="F30" s="27">
        <v>25.95</v>
      </c>
      <c r="G30" s="28">
        <v>28.2</v>
      </c>
      <c r="H30" s="29">
        <v>77.55</v>
      </c>
      <c r="I30" s="30">
        <v>8</v>
      </c>
      <c r="J30" s="53"/>
      <c r="K30" s="54">
        <v>0.76</v>
      </c>
    </row>
    <row r="31" spans="1:12" ht="15">
      <c r="A31" s="41" t="s">
        <v>582</v>
      </c>
      <c r="B31" s="32" t="s">
        <v>250</v>
      </c>
      <c r="C31" s="32" t="s">
        <v>251</v>
      </c>
      <c r="D31" s="43" t="s">
        <v>5</v>
      </c>
      <c r="E31" s="26">
        <v>24.3</v>
      </c>
      <c r="F31" s="27">
        <v>25.5</v>
      </c>
      <c r="G31" s="28">
        <v>27.45</v>
      </c>
      <c r="H31" s="29">
        <v>77.25</v>
      </c>
      <c r="I31" s="30">
        <v>9</v>
      </c>
      <c r="J31" s="53"/>
      <c r="K31" s="54">
        <v>0.68</v>
      </c>
    </row>
    <row r="32" spans="1:12" ht="15">
      <c r="A32" s="41" t="s">
        <v>577</v>
      </c>
      <c r="B32" s="32" t="s">
        <v>240</v>
      </c>
      <c r="C32" s="32" t="s">
        <v>241</v>
      </c>
      <c r="D32" s="42" t="s">
        <v>182</v>
      </c>
      <c r="E32" s="26">
        <v>24</v>
      </c>
      <c r="F32" s="27">
        <v>25.65</v>
      </c>
      <c r="G32" s="28">
        <v>27</v>
      </c>
      <c r="H32" s="29">
        <v>76.650000000000006</v>
      </c>
      <c r="I32" s="30">
        <v>10</v>
      </c>
      <c r="J32" s="53"/>
      <c r="K32" s="54">
        <v>0.9</v>
      </c>
    </row>
    <row r="33" spans="1:12" ht="15">
      <c r="A33" s="41" t="s">
        <v>584</v>
      </c>
      <c r="B33" s="32" t="s">
        <v>253</v>
      </c>
      <c r="C33" s="32" t="s">
        <v>254</v>
      </c>
      <c r="D33" s="43" t="s">
        <v>9</v>
      </c>
      <c r="E33" s="26">
        <v>12</v>
      </c>
      <c r="F33" s="27">
        <v>25.95</v>
      </c>
      <c r="G33" s="28">
        <v>28.2</v>
      </c>
      <c r="H33" s="29">
        <v>66.150000000000006</v>
      </c>
      <c r="I33" s="30">
        <v>11</v>
      </c>
      <c r="J33" s="53"/>
      <c r="K33" s="54">
        <v>0.82</v>
      </c>
    </row>
    <row r="34" spans="1:12" ht="15">
      <c r="A34" s="78" t="s">
        <v>581</v>
      </c>
      <c r="B34" s="73" t="s">
        <v>248</v>
      </c>
      <c r="C34" s="73" t="s">
        <v>249</v>
      </c>
      <c r="D34" s="75" t="s">
        <v>5</v>
      </c>
      <c r="E34" s="79">
        <v>0</v>
      </c>
      <c r="F34" s="80">
        <v>0</v>
      </c>
      <c r="G34" s="81">
        <v>0</v>
      </c>
      <c r="H34" s="82">
        <v>0</v>
      </c>
      <c r="I34" s="83">
        <v>12</v>
      </c>
      <c r="J34" s="53"/>
      <c r="K34" s="54">
        <v>0</v>
      </c>
    </row>
    <row r="35" spans="1:12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12" ht="25">
      <c r="B36" s="4" t="s">
        <v>263</v>
      </c>
      <c r="L36" s="4"/>
    </row>
    <row r="37" spans="1:12" ht="15">
      <c r="A37" s="22" t="s">
        <v>3</v>
      </c>
      <c r="B37" s="23" t="s">
        <v>13</v>
      </c>
      <c r="C37" s="24" t="s">
        <v>12</v>
      </c>
      <c r="D37" s="25" t="s">
        <v>0</v>
      </c>
      <c r="E37" s="24" t="s">
        <v>1</v>
      </c>
      <c r="F37" s="24" t="s">
        <v>2</v>
      </c>
      <c r="G37" s="24" t="s">
        <v>7</v>
      </c>
      <c r="H37" s="24" t="s">
        <v>4</v>
      </c>
      <c r="I37" s="24" t="s">
        <v>11</v>
      </c>
      <c r="J37" s="24" t="s">
        <v>369</v>
      </c>
      <c r="K37" s="24" t="s">
        <v>368</v>
      </c>
    </row>
    <row r="38" spans="1:12" ht="15">
      <c r="A38" s="19" t="s">
        <v>591</v>
      </c>
      <c r="B38" s="32" t="s">
        <v>264</v>
      </c>
      <c r="C38" s="32" t="s">
        <v>265</v>
      </c>
      <c r="D38" s="20" t="s">
        <v>6</v>
      </c>
      <c r="E38" s="26">
        <v>24.3</v>
      </c>
      <c r="F38" s="27">
        <v>26.4</v>
      </c>
      <c r="G38" s="28">
        <v>26.85</v>
      </c>
      <c r="H38" s="29">
        <v>77.55</v>
      </c>
      <c r="I38" s="30">
        <v>1</v>
      </c>
      <c r="J38" s="53"/>
      <c r="K38" s="54">
        <v>0.86</v>
      </c>
    </row>
    <row r="39" spans="1:12" ht="15">
      <c r="A39" s="35" t="s">
        <v>592</v>
      </c>
      <c r="B39" s="32" t="s">
        <v>266</v>
      </c>
      <c r="C39" s="32" t="s">
        <v>267</v>
      </c>
      <c r="D39" s="31" t="s">
        <v>268</v>
      </c>
      <c r="E39" s="26">
        <v>23.85</v>
      </c>
      <c r="F39" s="27">
        <v>24.6</v>
      </c>
      <c r="G39" s="28">
        <v>26.7</v>
      </c>
      <c r="H39" s="29">
        <v>75.150000000000006</v>
      </c>
      <c r="I39" s="30">
        <v>2</v>
      </c>
      <c r="J39" s="53"/>
      <c r="K39" s="54">
        <v>0.9</v>
      </c>
    </row>
    <row r="40" spans="1:12">
      <c r="A40"/>
      <c r="C40"/>
      <c r="D40"/>
    </row>
    <row r="41" spans="1:12" ht="25">
      <c r="B41" s="4" t="s">
        <v>269</v>
      </c>
      <c r="K41" s="4"/>
    </row>
    <row r="42" spans="1:12" ht="15">
      <c r="A42" s="22" t="s">
        <v>3</v>
      </c>
      <c r="B42" s="23" t="s">
        <v>13</v>
      </c>
      <c r="C42" s="24" t="s">
        <v>12</v>
      </c>
      <c r="D42" s="25" t="s">
        <v>0</v>
      </c>
      <c r="E42" s="24" t="s">
        <v>1</v>
      </c>
      <c r="F42" s="24" t="s">
        <v>2</v>
      </c>
      <c r="G42" s="24" t="s">
        <v>7</v>
      </c>
      <c r="H42" s="24" t="s">
        <v>4</v>
      </c>
      <c r="I42" s="24" t="s">
        <v>11</v>
      </c>
    </row>
    <row r="43" spans="1:12" ht="15">
      <c r="A43" s="41" t="s">
        <v>598</v>
      </c>
      <c r="B43" s="32" t="s">
        <v>279</v>
      </c>
      <c r="C43" s="32" t="s">
        <v>280</v>
      </c>
      <c r="D43" s="43" t="s">
        <v>10</v>
      </c>
      <c r="E43" s="26">
        <v>25.05</v>
      </c>
      <c r="F43" s="27">
        <v>25.65</v>
      </c>
      <c r="G43" s="28">
        <v>28.2</v>
      </c>
      <c r="H43" s="29">
        <v>78.899999999999991</v>
      </c>
      <c r="I43" s="30">
        <v>1</v>
      </c>
    </row>
    <row r="44" spans="1:12" ht="15">
      <c r="A44" s="41" t="s">
        <v>593</v>
      </c>
      <c r="B44" s="32" t="s">
        <v>270</v>
      </c>
      <c r="C44" s="32" t="s">
        <v>271</v>
      </c>
      <c r="D44" s="42" t="s">
        <v>172</v>
      </c>
      <c r="E44" s="26">
        <v>25.65</v>
      </c>
      <c r="F44" s="27">
        <v>25.65</v>
      </c>
      <c r="G44" s="28">
        <v>27.45</v>
      </c>
      <c r="H44" s="29">
        <v>78.75</v>
      </c>
      <c r="I44" s="30">
        <v>2</v>
      </c>
    </row>
    <row r="45" spans="1:12" ht="15">
      <c r="A45" s="41" t="s">
        <v>599</v>
      </c>
      <c r="B45" s="32" t="s">
        <v>281</v>
      </c>
      <c r="C45" s="32" t="s">
        <v>282</v>
      </c>
      <c r="D45" s="43" t="s">
        <v>10</v>
      </c>
      <c r="E45" s="26">
        <v>23.7</v>
      </c>
      <c r="F45" s="27">
        <v>26.7</v>
      </c>
      <c r="G45" s="28">
        <v>28.2</v>
      </c>
      <c r="H45" s="29">
        <v>78.599999999999994</v>
      </c>
      <c r="I45" s="30">
        <v>3</v>
      </c>
    </row>
    <row r="46" spans="1:12" ht="15">
      <c r="A46" s="41" t="s">
        <v>597</v>
      </c>
      <c r="B46" s="32" t="s">
        <v>277</v>
      </c>
      <c r="C46" s="32" t="s">
        <v>278</v>
      </c>
      <c r="D46" s="43" t="s">
        <v>9</v>
      </c>
      <c r="E46" s="26">
        <v>23.7</v>
      </c>
      <c r="F46" s="27">
        <v>25.95</v>
      </c>
      <c r="G46" s="28">
        <v>27.15</v>
      </c>
      <c r="H46" s="29">
        <v>76.8</v>
      </c>
      <c r="I46" s="30">
        <v>4</v>
      </c>
    </row>
    <row r="47" spans="1:12" ht="15">
      <c r="A47" s="102" t="s">
        <v>594</v>
      </c>
      <c r="B47" s="98" t="s">
        <v>272</v>
      </c>
      <c r="C47" s="98" t="s">
        <v>273</v>
      </c>
      <c r="D47" s="103" t="s">
        <v>182</v>
      </c>
      <c r="E47" s="100">
        <v>22.8</v>
      </c>
      <c r="F47" s="100">
        <v>25.35</v>
      </c>
      <c r="G47" s="100">
        <v>27.3</v>
      </c>
      <c r="H47" s="100">
        <v>75.45</v>
      </c>
      <c r="I47" s="101">
        <v>5</v>
      </c>
    </row>
    <row r="48" spans="1:12" ht="15">
      <c r="A48" s="102" t="s">
        <v>595</v>
      </c>
      <c r="B48" s="98" t="s">
        <v>274</v>
      </c>
      <c r="C48" s="98" t="s">
        <v>275</v>
      </c>
      <c r="D48" s="106" t="s">
        <v>182</v>
      </c>
      <c r="E48" s="100">
        <v>22.8</v>
      </c>
      <c r="F48" s="100">
        <v>24.45</v>
      </c>
      <c r="G48" s="100">
        <v>28.05</v>
      </c>
      <c r="H48" s="100">
        <v>75.3</v>
      </c>
      <c r="I48" s="101">
        <v>6</v>
      </c>
    </row>
    <row r="49" spans="1:11" ht="15">
      <c r="A49" s="41" t="s">
        <v>596</v>
      </c>
      <c r="B49" s="32" t="s">
        <v>276</v>
      </c>
      <c r="C49" s="32" t="s">
        <v>85</v>
      </c>
      <c r="D49" s="43" t="s">
        <v>5</v>
      </c>
      <c r="E49" s="26">
        <v>23.25</v>
      </c>
      <c r="F49" s="27">
        <v>24.3</v>
      </c>
      <c r="G49" s="28">
        <v>27.45</v>
      </c>
      <c r="H49" s="29">
        <v>75</v>
      </c>
      <c r="I49" s="30">
        <v>7</v>
      </c>
    </row>
    <row r="51" spans="1:11" ht="25">
      <c r="B51" s="4" t="s">
        <v>283</v>
      </c>
      <c r="K51" s="4"/>
    </row>
    <row r="52" spans="1:11" ht="15">
      <c r="A52" s="22" t="s">
        <v>3</v>
      </c>
      <c r="B52" s="23" t="s">
        <v>13</v>
      </c>
      <c r="C52" s="24" t="s">
        <v>12</v>
      </c>
      <c r="D52" s="25" t="s">
        <v>0</v>
      </c>
      <c r="E52" s="24" t="s">
        <v>1</v>
      </c>
      <c r="F52" s="24" t="s">
        <v>2</v>
      </c>
      <c r="G52" s="24" t="s">
        <v>7</v>
      </c>
      <c r="H52" s="24" t="s">
        <v>4</v>
      </c>
      <c r="I52" s="24" t="s">
        <v>11</v>
      </c>
    </row>
    <row r="53" spans="1:11" ht="15">
      <c r="A53" s="19" t="s">
        <v>600</v>
      </c>
      <c r="B53" s="32" t="s">
        <v>284</v>
      </c>
      <c r="C53" s="32" t="s">
        <v>170</v>
      </c>
      <c r="D53" s="20" t="s">
        <v>6</v>
      </c>
      <c r="E53" s="26">
        <v>24.15</v>
      </c>
      <c r="F53" s="27">
        <v>27</v>
      </c>
      <c r="G53" s="28">
        <v>27.15</v>
      </c>
      <c r="H53" s="29">
        <v>78.3</v>
      </c>
      <c r="I53" s="30">
        <v>1</v>
      </c>
    </row>
  </sheetData>
  <phoneticPr fontId="26" type="noConversion"/>
  <conditionalFormatting sqref="I5 I21:I34">
    <cfRule type="cellIs" dxfId="824" priority="61" stopIfTrue="1" operator="equal">
      <formula>3</formula>
    </cfRule>
    <cfRule type="cellIs" dxfId="823" priority="62" stopIfTrue="1" operator="equal">
      <formula>2</formula>
    </cfRule>
    <cfRule type="cellIs" dxfId="822" priority="63" stopIfTrue="1" operator="equal">
      <formula>1</formula>
    </cfRule>
  </conditionalFormatting>
  <conditionalFormatting sqref="I3:I4">
    <cfRule type="cellIs" dxfId="821" priority="52" stopIfTrue="1" operator="equal">
      <formula>3</formula>
    </cfRule>
    <cfRule type="cellIs" dxfId="820" priority="53" stopIfTrue="1" operator="equal">
      <formula>2</formula>
    </cfRule>
    <cfRule type="cellIs" dxfId="819" priority="54" stopIfTrue="1" operator="equal">
      <formula>1</formula>
    </cfRule>
  </conditionalFormatting>
  <conditionalFormatting sqref="I8:I17">
    <cfRule type="cellIs" dxfId="818" priority="55" stopIfTrue="1" operator="equal">
      <formula>3</formula>
    </cfRule>
    <cfRule type="cellIs" dxfId="817" priority="56" stopIfTrue="1" operator="equal">
      <formula>2</formula>
    </cfRule>
    <cfRule type="cellIs" dxfId="816" priority="57" stopIfTrue="1" operator="equal">
      <formula>1</formula>
    </cfRule>
  </conditionalFormatting>
  <conditionalFormatting sqref="I38:I39">
    <cfRule type="cellIs" dxfId="815" priority="31" stopIfTrue="1" operator="equal">
      <formula>3</formula>
    </cfRule>
    <cfRule type="cellIs" dxfId="814" priority="32" stopIfTrue="1" operator="equal">
      <formula>2</formula>
    </cfRule>
    <cfRule type="cellIs" dxfId="813" priority="33" stopIfTrue="1" operator="equal">
      <formula>1</formula>
    </cfRule>
  </conditionalFormatting>
  <conditionalFormatting sqref="I43:I49">
    <cfRule type="cellIs" dxfId="812" priority="28" stopIfTrue="1" operator="equal">
      <formula>3</formula>
    </cfRule>
    <cfRule type="cellIs" dxfId="811" priority="29" stopIfTrue="1" operator="equal">
      <formula>2</formula>
    </cfRule>
    <cfRule type="cellIs" dxfId="810" priority="30" stopIfTrue="1" operator="equal">
      <formula>1</formula>
    </cfRule>
  </conditionalFormatting>
  <conditionalFormatting sqref="I53">
    <cfRule type="cellIs" dxfId="809" priority="25" stopIfTrue="1" operator="equal">
      <formula>3</formula>
    </cfRule>
    <cfRule type="cellIs" dxfId="808" priority="26" stopIfTrue="1" operator="equal">
      <formula>2</formula>
    </cfRule>
    <cfRule type="cellIs" dxfId="807" priority="27" stopIfTrue="1" operator="equal">
      <formula>1</formula>
    </cfRule>
  </conditionalFormatting>
  <conditionalFormatting sqref="J9:J12">
    <cfRule type="cellIs" dxfId="806" priority="22" stopIfTrue="1" operator="equal">
      <formula>3</formula>
    </cfRule>
    <cfRule type="cellIs" dxfId="805" priority="23" stopIfTrue="1" operator="equal">
      <formula>2</formula>
    </cfRule>
    <cfRule type="cellIs" dxfId="804" priority="24" stopIfTrue="1" operator="equal">
      <formula>1</formula>
    </cfRule>
  </conditionalFormatting>
  <conditionalFormatting sqref="K8:K17 K21:K34">
    <cfRule type="cellIs" dxfId="803" priority="20" operator="lessThan">
      <formula>0.7</formula>
    </cfRule>
    <cfRule type="cellIs" dxfId="802" priority="21" stopIfTrue="1" operator="greaterThan">
      <formula>69%</formula>
    </cfRule>
  </conditionalFormatting>
  <conditionalFormatting sqref="J22:J25">
    <cfRule type="cellIs" dxfId="801" priority="14" stopIfTrue="1" operator="equal">
      <formula>3</formula>
    </cfRule>
    <cfRule type="cellIs" dxfId="800" priority="15" stopIfTrue="1" operator="equal">
      <formula>2</formula>
    </cfRule>
    <cfRule type="cellIs" dxfId="799" priority="16" stopIfTrue="1" operator="equal">
      <formula>1</formula>
    </cfRule>
  </conditionalFormatting>
  <conditionalFormatting sqref="J39">
    <cfRule type="cellIs" dxfId="798" priority="6" stopIfTrue="1" operator="equal">
      <formula>3</formula>
    </cfRule>
    <cfRule type="cellIs" dxfId="797" priority="7" stopIfTrue="1" operator="equal">
      <formula>2</formula>
    </cfRule>
    <cfRule type="cellIs" dxfId="796" priority="8" stopIfTrue="1" operator="equal">
      <formula>1</formula>
    </cfRule>
  </conditionalFormatting>
  <conditionalFormatting sqref="K38:K39">
    <cfRule type="cellIs" dxfId="795" priority="4" operator="lessThan">
      <formula>0.7</formula>
    </cfRule>
    <cfRule type="cellIs" dxfId="794" priority="5" stopIfTrue="1" operator="greaterThan">
      <formula>69%</formula>
    </cfRule>
  </conditionalFormatting>
  <pageMargins left="0.75" right="0.75" top="1" bottom="1" header="0.5" footer="0.5"/>
  <pageSetup paperSize="9" scale="82" orientation="portrait" horizontalDpi="4294967292" verticalDpi="4294967292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  <pageSetUpPr fitToPage="1"/>
  </sheetPr>
  <dimension ref="A1:M53"/>
  <sheetViews>
    <sheetView topLeftCell="A12" workbookViewId="0">
      <selection activeCell="A37" sqref="A37:K37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0" width="3" customWidth="1"/>
    <col min="11" max="11" width="7.1640625" customWidth="1"/>
  </cols>
  <sheetData>
    <row r="1" spans="1:12" ht="25">
      <c r="B1" s="4" t="s">
        <v>285</v>
      </c>
    </row>
    <row r="2" spans="1:12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/>
      <c r="K2"/>
      <c r="L2"/>
    </row>
    <row r="3" spans="1:12" s="1" customFormat="1" ht="15">
      <c r="A3" s="19" t="s">
        <v>601</v>
      </c>
      <c r="B3" s="33" t="s">
        <v>286</v>
      </c>
      <c r="C3" s="33" t="s">
        <v>287</v>
      </c>
      <c r="D3" s="20" t="s">
        <v>5</v>
      </c>
      <c r="E3" s="26">
        <v>25.05</v>
      </c>
      <c r="F3" s="27">
        <v>25.2</v>
      </c>
      <c r="G3" s="28">
        <v>24</v>
      </c>
      <c r="H3" s="29">
        <v>74.25</v>
      </c>
      <c r="I3" s="30">
        <v>1</v>
      </c>
      <c r="J3"/>
      <c r="K3"/>
      <c r="L3"/>
    </row>
    <row r="4" spans="1:12" s="1" customFormat="1" ht="15">
      <c r="A4" s="37"/>
      <c r="B4" s="38"/>
      <c r="C4" s="38"/>
      <c r="D4"/>
      <c r="E4"/>
      <c r="F4"/>
      <c r="G4"/>
      <c r="H4"/>
      <c r="I4" s="39"/>
      <c r="J4"/>
      <c r="K4"/>
      <c r="L4"/>
    </row>
    <row r="5" spans="1:12" s="1" customFormat="1" ht="25">
      <c r="A5" s="11"/>
      <c r="B5" s="4" t="s">
        <v>288</v>
      </c>
      <c r="C5" s="12"/>
      <c r="D5" s="13"/>
      <c r="E5"/>
      <c r="F5"/>
      <c r="G5"/>
      <c r="H5"/>
      <c r="I5"/>
      <c r="J5"/>
      <c r="K5"/>
      <c r="L5"/>
    </row>
    <row r="6" spans="1:12" s="1" customFormat="1" ht="15">
      <c r="A6" s="22" t="s">
        <v>3</v>
      </c>
      <c r="B6" s="23" t="s">
        <v>13</v>
      </c>
      <c r="C6" s="24" t="s">
        <v>12</v>
      </c>
      <c r="D6" s="25" t="s">
        <v>0</v>
      </c>
      <c r="E6" s="24" t="s">
        <v>1</v>
      </c>
      <c r="F6" s="24" t="s">
        <v>2</v>
      </c>
      <c r="G6" s="24" t="s">
        <v>7</v>
      </c>
      <c r="H6" s="24" t="s">
        <v>4</v>
      </c>
      <c r="I6" s="24" t="s">
        <v>11</v>
      </c>
      <c r="J6" s="24" t="s">
        <v>369</v>
      </c>
      <c r="K6" s="24" t="s">
        <v>368</v>
      </c>
      <c r="L6"/>
    </row>
    <row r="7" spans="1:12" s="1" customFormat="1" ht="15">
      <c r="A7" s="97" t="s">
        <v>609</v>
      </c>
      <c r="B7" s="107" t="s">
        <v>302</v>
      </c>
      <c r="C7" s="108" t="s">
        <v>303</v>
      </c>
      <c r="D7" s="109" t="s">
        <v>182</v>
      </c>
      <c r="E7" s="100">
        <v>26.7</v>
      </c>
      <c r="F7" s="100">
        <v>26.85</v>
      </c>
      <c r="G7" s="100">
        <v>27.75</v>
      </c>
      <c r="H7" s="100">
        <v>81.3</v>
      </c>
      <c r="I7" s="101">
        <v>1</v>
      </c>
      <c r="J7" s="104"/>
      <c r="K7" s="105">
        <v>0.84</v>
      </c>
      <c r="L7"/>
    </row>
    <row r="8" spans="1:12" ht="15">
      <c r="A8" s="19" t="s">
        <v>602</v>
      </c>
      <c r="B8" s="32" t="s">
        <v>289</v>
      </c>
      <c r="C8" s="32" t="s">
        <v>290</v>
      </c>
      <c r="D8" s="50" t="s">
        <v>219</v>
      </c>
      <c r="E8" s="26">
        <v>25.8</v>
      </c>
      <c r="F8" s="27">
        <v>25.4</v>
      </c>
      <c r="G8" s="28">
        <v>27.3</v>
      </c>
      <c r="H8" s="29">
        <v>78.5</v>
      </c>
      <c r="I8" s="30">
        <v>2</v>
      </c>
      <c r="J8" s="53"/>
      <c r="K8" s="54">
        <v>0.6</v>
      </c>
    </row>
    <row r="9" spans="1:12" ht="15">
      <c r="A9" s="19" t="s">
        <v>608</v>
      </c>
      <c r="B9" s="44" t="s">
        <v>300</v>
      </c>
      <c r="C9" s="45" t="s">
        <v>301</v>
      </c>
      <c r="D9" s="43" t="s">
        <v>8</v>
      </c>
      <c r="E9" s="26">
        <v>26.95</v>
      </c>
      <c r="F9" s="27">
        <v>24.15</v>
      </c>
      <c r="G9" s="28">
        <v>27.15</v>
      </c>
      <c r="H9" s="29">
        <v>78.25</v>
      </c>
      <c r="I9" s="30">
        <v>3</v>
      </c>
      <c r="J9" s="53"/>
      <c r="K9" s="54">
        <v>0.72</v>
      </c>
    </row>
    <row r="10" spans="1:12" ht="15">
      <c r="A10" s="19" t="s">
        <v>603</v>
      </c>
      <c r="B10" s="44" t="s">
        <v>291</v>
      </c>
      <c r="C10" s="45" t="s">
        <v>292</v>
      </c>
      <c r="D10" s="43" t="s">
        <v>219</v>
      </c>
      <c r="E10" s="26">
        <v>25.2</v>
      </c>
      <c r="F10" s="27">
        <v>25.95</v>
      </c>
      <c r="G10" s="28">
        <v>26.4</v>
      </c>
      <c r="H10" s="29">
        <v>77.55</v>
      </c>
      <c r="I10" s="30">
        <v>4</v>
      </c>
      <c r="J10" s="53"/>
      <c r="K10" s="54">
        <v>0.57999999999999996</v>
      </c>
    </row>
    <row r="11" spans="1:12" ht="15">
      <c r="A11" s="19" t="s">
        <v>607</v>
      </c>
      <c r="B11" s="44" t="s">
        <v>298</v>
      </c>
      <c r="C11" s="45" t="s">
        <v>299</v>
      </c>
      <c r="D11" s="43" t="s">
        <v>5</v>
      </c>
      <c r="E11" s="26">
        <v>24.75</v>
      </c>
      <c r="F11" s="27">
        <v>25.05</v>
      </c>
      <c r="G11" s="28">
        <v>27.45</v>
      </c>
      <c r="H11" s="29">
        <v>77.25</v>
      </c>
      <c r="I11" s="30">
        <v>5</v>
      </c>
      <c r="J11" s="53"/>
      <c r="K11" s="54">
        <v>0.72</v>
      </c>
    </row>
    <row r="12" spans="1:12" ht="15">
      <c r="A12" s="19" t="s">
        <v>606</v>
      </c>
      <c r="B12" s="44" t="s">
        <v>296</v>
      </c>
      <c r="C12" s="45" t="s">
        <v>297</v>
      </c>
      <c r="D12" s="43" t="s">
        <v>5</v>
      </c>
      <c r="E12" s="26">
        <v>24.45</v>
      </c>
      <c r="F12" s="27">
        <v>24</v>
      </c>
      <c r="G12" s="28">
        <v>26.85</v>
      </c>
      <c r="H12" s="29">
        <v>75.3</v>
      </c>
      <c r="I12" s="30">
        <v>6</v>
      </c>
      <c r="J12" s="53"/>
      <c r="K12" s="54">
        <v>0.52</v>
      </c>
    </row>
    <row r="13" spans="1:12" ht="15">
      <c r="A13" s="19" t="s">
        <v>604</v>
      </c>
      <c r="B13" s="44" t="s">
        <v>293</v>
      </c>
      <c r="C13" s="45" t="s">
        <v>294</v>
      </c>
      <c r="D13" s="43" t="s">
        <v>219</v>
      </c>
      <c r="E13" s="26">
        <v>24.45</v>
      </c>
      <c r="F13" s="27">
        <v>23.1</v>
      </c>
      <c r="G13" s="28">
        <v>26.55</v>
      </c>
      <c r="H13" s="29">
        <v>74.100000000000009</v>
      </c>
      <c r="I13" s="30">
        <v>7</v>
      </c>
      <c r="J13" s="53"/>
      <c r="K13" s="54">
        <v>0.5</v>
      </c>
    </row>
    <row r="14" spans="1:12" ht="15">
      <c r="A14" s="19" t="s">
        <v>605</v>
      </c>
      <c r="B14" s="46" t="s">
        <v>295</v>
      </c>
      <c r="C14" s="47" t="s">
        <v>214</v>
      </c>
      <c r="D14" s="49" t="s">
        <v>5</v>
      </c>
      <c r="E14" s="26">
        <v>24.15</v>
      </c>
      <c r="F14" s="27">
        <v>23.25</v>
      </c>
      <c r="G14" s="28">
        <v>26.7</v>
      </c>
      <c r="H14" s="29">
        <v>74.099999999999994</v>
      </c>
      <c r="I14" s="30">
        <v>7</v>
      </c>
      <c r="J14" s="53"/>
      <c r="K14" s="54">
        <v>0.68</v>
      </c>
    </row>
    <row r="15" spans="1:12" ht="15">
      <c r="A15" s="37"/>
      <c r="B15" s="37"/>
      <c r="C15" s="37"/>
      <c r="D15" s="37"/>
      <c r="E15" s="37"/>
      <c r="F15" s="37"/>
      <c r="G15" s="37"/>
      <c r="H15" s="37"/>
      <c r="I15" s="37"/>
    </row>
    <row r="16" spans="1:12" ht="25">
      <c r="B16" s="4" t="s">
        <v>304</v>
      </c>
    </row>
    <row r="17" spans="1:13" ht="15">
      <c r="A17" s="22" t="s">
        <v>3</v>
      </c>
      <c r="B17" s="23" t="s">
        <v>13</v>
      </c>
      <c r="C17" s="24" t="s">
        <v>12</v>
      </c>
      <c r="D17" s="25" t="s">
        <v>0</v>
      </c>
      <c r="E17" s="24" t="s">
        <v>1</v>
      </c>
      <c r="F17" s="24" t="s">
        <v>2</v>
      </c>
      <c r="G17" s="24" t="s">
        <v>7</v>
      </c>
      <c r="H17" s="24" t="s">
        <v>4</v>
      </c>
      <c r="I17" s="24" t="s">
        <v>11</v>
      </c>
      <c r="J17" s="24" t="s">
        <v>369</v>
      </c>
      <c r="K17" s="24" t="s">
        <v>368</v>
      </c>
    </row>
    <row r="18" spans="1:13" ht="15">
      <c r="A18" s="41" t="s">
        <v>611</v>
      </c>
      <c r="B18" s="32" t="s">
        <v>307</v>
      </c>
      <c r="C18" s="32" t="s">
        <v>308</v>
      </c>
      <c r="D18" s="43" t="s">
        <v>219</v>
      </c>
      <c r="E18" s="26">
        <v>25.35</v>
      </c>
      <c r="F18" s="27">
        <v>26.1</v>
      </c>
      <c r="G18" s="28">
        <v>27</v>
      </c>
      <c r="H18" s="29">
        <v>78.45</v>
      </c>
      <c r="I18" s="30">
        <v>1</v>
      </c>
      <c r="J18" s="53"/>
      <c r="K18" s="54">
        <v>0.7</v>
      </c>
    </row>
    <row r="19" spans="1:13" ht="15">
      <c r="A19" s="41" t="s">
        <v>610</v>
      </c>
      <c r="B19" s="32" t="s">
        <v>305</v>
      </c>
      <c r="C19" s="32" t="s">
        <v>306</v>
      </c>
      <c r="D19" s="50" t="s">
        <v>5</v>
      </c>
      <c r="E19" s="26">
        <v>25.05</v>
      </c>
      <c r="F19" s="27">
        <v>24</v>
      </c>
      <c r="G19" s="28">
        <v>27.75</v>
      </c>
      <c r="H19" s="29">
        <v>76.8</v>
      </c>
      <c r="I19" s="30">
        <v>2</v>
      </c>
      <c r="J19" s="53"/>
      <c r="K19" s="54">
        <v>0.7</v>
      </c>
    </row>
    <row r="20" spans="1:13" ht="15">
      <c r="A20" s="41" t="s">
        <v>612</v>
      </c>
      <c r="B20" s="32" t="s">
        <v>309</v>
      </c>
      <c r="C20" s="32" t="s">
        <v>310</v>
      </c>
      <c r="D20" s="40" t="s">
        <v>219</v>
      </c>
      <c r="E20" s="26">
        <v>0</v>
      </c>
      <c r="F20" s="27">
        <v>25.5</v>
      </c>
      <c r="G20" s="28">
        <v>26.7</v>
      </c>
      <c r="H20" s="29">
        <v>52.2</v>
      </c>
      <c r="I20" s="30">
        <v>3</v>
      </c>
      <c r="J20" s="53"/>
      <c r="K20" s="54">
        <v>0.66</v>
      </c>
    </row>
    <row r="21" spans="1:13" ht="15">
      <c r="A21" s="37"/>
      <c r="B21" s="37"/>
      <c r="C21" s="37"/>
      <c r="D21" s="37"/>
      <c r="E21" s="37"/>
      <c r="F21" s="37"/>
      <c r="G21" s="37"/>
      <c r="H21" s="37"/>
      <c r="I21" s="37"/>
    </row>
    <row r="22" spans="1:13" ht="25">
      <c r="B22" s="4" t="s">
        <v>314</v>
      </c>
    </row>
    <row r="23" spans="1:13" ht="15">
      <c r="A23" s="22" t="s">
        <v>3</v>
      </c>
      <c r="B23" s="23" t="s">
        <v>13</v>
      </c>
      <c r="C23" s="24" t="s">
        <v>12</v>
      </c>
      <c r="D23" s="25" t="s">
        <v>0</v>
      </c>
      <c r="E23" s="24" t="s">
        <v>1</v>
      </c>
      <c r="F23" s="24" t="s">
        <v>2</v>
      </c>
      <c r="G23" s="24" t="s">
        <v>7</v>
      </c>
      <c r="H23" s="24" t="s">
        <v>4</v>
      </c>
      <c r="I23" s="24" t="s">
        <v>11</v>
      </c>
      <c r="J23" s="24" t="s">
        <v>369</v>
      </c>
      <c r="K23" s="24" t="s">
        <v>368</v>
      </c>
    </row>
    <row r="24" spans="1:13" ht="15">
      <c r="A24" s="67" t="s">
        <v>614</v>
      </c>
      <c r="B24" s="32" t="s">
        <v>312</v>
      </c>
      <c r="C24" s="32" t="s">
        <v>313</v>
      </c>
      <c r="D24" s="31" t="s">
        <v>8</v>
      </c>
      <c r="E24" s="26">
        <v>25.05</v>
      </c>
      <c r="F24" s="27">
        <v>25.65</v>
      </c>
      <c r="G24" s="28">
        <v>26.4</v>
      </c>
      <c r="H24" s="29">
        <v>77.099999999999994</v>
      </c>
      <c r="I24" s="30">
        <v>1</v>
      </c>
      <c r="J24" s="53"/>
      <c r="K24" s="54">
        <v>0.78</v>
      </c>
    </row>
    <row r="25" spans="1:13" ht="15">
      <c r="A25" s="41" t="s">
        <v>613</v>
      </c>
      <c r="B25" s="32" t="s">
        <v>39</v>
      </c>
      <c r="C25" s="32" t="s">
        <v>311</v>
      </c>
      <c r="D25" s="20" t="s">
        <v>237</v>
      </c>
      <c r="E25" s="26">
        <v>25.2</v>
      </c>
      <c r="F25" s="27">
        <v>24.9</v>
      </c>
      <c r="G25" s="28">
        <v>26.85</v>
      </c>
      <c r="H25" s="29">
        <v>76.95</v>
      </c>
      <c r="I25" s="30">
        <v>2</v>
      </c>
      <c r="J25" s="53"/>
      <c r="K25" s="54">
        <v>0.8</v>
      </c>
    </row>
    <row r="26" spans="1:13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13" ht="25">
      <c r="B27" s="4" t="s">
        <v>324</v>
      </c>
      <c r="M27" s="57"/>
    </row>
    <row r="28" spans="1:13" ht="15">
      <c r="A28" s="22" t="s">
        <v>3</v>
      </c>
      <c r="B28" s="23" t="s">
        <v>13</v>
      </c>
      <c r="C28" s="24" t="s">
        <v>12</v>
      </c>
      <c r="D28" s="25" t="s">
        <v>0</v>
      </c>
      <c r="E28" s="24" t="s">
        <v>1</v>
      </c>
      <c r="F28" s="24" t="s">
        <v>2</v>
      </c>
      <c r="G28" s="24" t="s">
        <v>7</v>
      </c>
      <c r="H28" s="24" t="s">
        <v>4</v>
      </c>
      <c r="I28" s="24" t="s">
        <v>11</v>
      </c>
      <c r="J28" s="24" t="s">
        <v>369</v>
      </c>
      <c r="K28" s="24" t="s">
        <v>368</v>
      </c>
    </row>
    <row r="29" spans="1:13" ht="15">
      <c r="A29" s="102" t="s">
        <v>619</v>
      </c>
      <c r="B29" s="98" t="s">
        <v>295</v>
      </c>
      <c r="C29" s="98" t="s">
        <v>188</v>
      </c>
      <c r="D29" s="110" t="s">
        <v>182</v>
      </c>
      <c r="E29" s="100">
        <v>26.55</v>
      </c>
      <c r="F29" s="100">
        <v>25.8</v>
      </c>
      <c r="G29" s="100">
        <v>27.45</v>
      </c>
      <c r="H29" s="100">
        <v>79.8</v>
      </c>
      <c r="I29" s="101">
        <v>1</v>
      </c>
      <c r="J29" s="104"/>
      <c r="K29" s="105">
        <v>0.9</v>
      </c>
    </row>
    <row r="30" spans="1:13" ht="15">
      <c r="A30" s="41" t="s">
        <v>615</v>
      </c>
      <c r="B30" s="32" t="s">
        <v>316</v>
      </c>
      <c r="C30" s="32" t="s">
        <v>317</v>
      </c>
      <c r="D30" s="50" t="s">
        <v>219</v>
      </c>
      <c r="E30" s="26">
        <v>24.45</v>
      </c>
      <c r="F30" s="27">
        <v>23.4</v>
      </c>
      <c r="G30" s="28">
        <v>26.85</v>
      </c>
      <c r="H30" s="29">
        <v>74.7</v>
      </c>
      <c r="I30" s="30">
        <v>2</v>
      </c>
      <c r="J30" s="53"/>
      <c r="K30" s="54">
        <v>0.57999999999999996</v>
      </c>
    </row>
    <row r="31" spans="1:13" ht="15">
      <c r="A31" s="78" t="s">
        <v>616</v>
      </c>
      <c r="B31" s="73" t="s">
        <v>318</v>
      </c>
      <c r="C31" s="73" t="s">
        <v>319</v>
      </c>
      <c r="D31" s="75" t="s">
        <v>9</v>
      </c>
      <c r="E31" s="79">
        <v>0</v>
      </c>
      <c r="F31" s="80">
        <v>0</v>
      </c>
      <c r="G31" s="81">
        <v>0</v>
      </c>
      <c r="H31" s="82">
        <v>0</v>
      </c>
      <c r="I31" s="30">
        <v>3</v>
      </c>
      <c r="J31" s="53"/>
      <c r="K31" s="54">
        <v>0</v>
      </c>
    </row>
    <row r="32" spans="1:13" ht="15">
      <c r="A32" s="78" t="s">
        <v>617</v>
      </c>
      <c r="B32" s="73" t="s">
        <v>320</v>
      </c>
      <c r="C32" s="73" t="s">
        <v>321</v>
      </c>
      <c r="D32" s="77" t="s">
        <v>9</v>
      </c>
      <c r="E32" s="79">
        <v>0</v>
      </c>
      <c r="F32" s="80">
        <v>0</v>
      </c>
      <c r="G32" s="81">
        <v>0</v>
      </c>
      <c r="H32" s="82">
        <v>0</v>
      </c>
      <c r="I32" s="30">
        <v>3</v>
      </c>
      <c r="J32" s="53"/>
      <c r="K32" s="54">
        <v>0</v>
      </c>
    </row>
    <row r="33" spans="1:11" ht="15">
      <c r="A33" s="78" t="s">
        <v>618</v>
      </c>
      <c r="B33" s="73" t="s">
        <v>322</v>
      </c>
      <c r="C33" s="73" t="s">
        <v>323</v>
      </c>
      <c r="D33" s="77" t="s">
        <v>5</v>
      </c>
      <c r="E33" s="79">
        <v>0</v>
      </c>
      <c r="F33" s="80">
        <v>0</v>
      </c>
      <c r="G33" s="81">
        <v>0</v>
      </c>
      <c r="H33" s="82">
        <v>0</v>
      </c>
      <c r="I33" s="30">
        <v>3</v>
      </c>
      <c r="J33" s="55" t="s">
        <v>370</v>
      </c>
      <c r="K33" s="56"/>
    </row>
    <row r="34" spans="1:11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11" ht="25">
      <c r="B35" s="4" t="s">
        <v>315</v>
      </c>
    </row>
    <row r="36" spans="1:11" ht="15">
      <c r="A36" s="22" t="s">
        <v>3</v>
      </c>
      <c r="B36" s="23" t="s">
        <v>13</v>
      </c>
      <c r="C36" s="24" t="s">
        <v>12</v>
      </c>
      <c r="D36" s="25" t="s">
        <v>0</v>
      </c>
      <c r="E36" s="24" t="s">
        <v>1</v>
      </c>
      <c r="F36" s="24" t="s">
        <v>2</v>
      </c>
      <c r="G36" s="24" t="s">
        <v>7</v>
      </c>
      <c r="H36" s="24" t="s">
        <v>4</v>
      </c>
      <c r="I36" s="24" t="s">
        <v>11</v>
      </c>
      <c r="J36" s="24" t="s">
        <v>369</v>
      </c>
      <c r="K36" s="24" t="s">
        <v>368</v>
      </c>
    </row>
    <row r="37" spans="1:11" ht="15">
      <c r="A37" s="102" t="s">
        <v>622</v>
      </c>
      <c r="B37" s="98" t="s">
        <v>328</v>
      </c>
      <c r="C37" s="98" t="s">
        <v>329</v>
      </c>
      <c r="D37" s="106" t="s">
        <v>182</v>
      </c>
      <c r="E37" s="100">
        <v>26.25</v>
      </c>
      <c r="F37" s="100">
        <v>25.8</v>
      </c>
      <c r="G37" s="100">
        <v>26.85</v>
      </c>
      <c r="H37" s="100">
        <v>78.900000000000006</v>
      </c>
      <c r="I37" s="111">
        <v>1</v>
      </c>
      <c r="J37" s="104"/>
      <c r="K37" s="105">
        <v>0.74</v>
      </c>
    </row>
    <row r="38" spans="1:11" ht="15">
      <c r="A38" s="41" t="s">
        <v>623</v>
      </c>
      <c r="B38" s="32" t="s">
        <v>14</v>
      </c>
      <c r="C38" s="32" t="s">
        <v>330</v>
      </c>
      <c r="D38" s="43" t="s">
        <v>6</v>
      </c>
      <c r="E38" s="26">
        <v>0</v>
      </c>
      <c r="F38" s="27">
        <v>0</v>
      </c>
      <c r="G38" s="28">
        <v>27.75</v>
      </c>
      <c r="H38" s="29">
        <v>27.75</v>
      </c>
      <c r="I38" s="51">
        <v>2</v>
      </c>
      <c r="J38" s="55" t="s">
        <v>370</v>
      </c>
      <c r="K38" s="55"/>
    </row>
    <row r="39" spans="1:11" ht="15">
      <c r="A39" s="41" t="s">
        <v>620</v>
      </c>
      <c r="B39" s="32" t="s">
        <v>325</v>
      </c>
      <c r="C39" s="32" t="s">
        <v>326</v>
      </c>
      <c r="D39" s="50" t="s">
        <v>268</v>
      </c>
      <c r="E39" s="26">
        <v>0</v>
      </c>
      <c r="F39" s="27">
        <v>0</v>
      </c>
      <c r="G39" s="28">
        <v>27.15</v>
      </c>
      <c r="H39" s="29">
        <v>27.15</v>
      </c>
      <c r="I39" s="51">
        <v>3</v>
      </c>
      <c r="J39" s="53"/>
      <c r="K39" s="54">
        <v>0.74</v>
      </c>
    </row>
    <row r="40" spans="1:11" ht="15">
      <c r="A40" s="41" t="s">
        <v>621</v>
      </c>
      <c r="B40" s="32" t="s">
        <v>70</v>
      </c>
      <c r="C40" s="32" t="s">
        <v>327</v>
      </c>
      <c r="D40" s="43" t="s">
        <v>268</v>
      </c>
      <c r="E40" s="26">
        <v>0</v>
      </c>
      <c r="F40" s="27">
        <v>0</v>
      </c>
      <c r="G40" s="28">
        <v>0</v>
      </c>
      <c r="H40" s="29">
        <v>0</v>
      </c>
      <c r="I40" s="51">
        <v>4</v>
      </c>
      <c r="J40" s="53"/>
      <c r="K40" s="54">
        <v>0</v>
      </c>
    </row>
    <row r="41" spans="1:11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11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11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11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11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11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11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11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5">
      <c r="A49" s="37"/>
      <c r="B49" s="37"/>
      <c r="C49" s="37"/>
      <c r="D49" s="37"/>
      <c r="E49" s="37"/>
      <c r="F49" s="37"/>
      <c r="G49" s="37"/>
      <c r="H49" s="37"/>
      <c r="I49" s="37"/>
    </row>
    <row r="50" spans="1:9" ht="15">
      <c r="A50" s="37"/>
      <c r="B50" s="37"/>
      <c r="C50" s="37"/>
      <c r="D50" s="37"/>
      <c r="E50" s="37"/>
      <c r="F50" s="37"/>
      <c r="G50" s="37"/>
      <c r="H50" s="37"/>
      <c r="I50" s="37"/>
    </row>
    <row r="51" spans="1:9" ht="15">
      <c r="A51" s="37"/>
      <c r="B51" s="37"/>
      <c r="C51" s="37"/>
      <c r="D51" s="37"/>
      <c r="E51" s="37"/>
      <c r="F51" s="37"/>
      <c r="G51" s="37"/>
      <c r="H51" s="37"/>
      <c r="I51" s="37"/>
    </row>
    <row r="52" spans="1:9" ht="15">
      <c r="A52" s="37"/>
      <c r="B52" s="37"/>
      <c r="C52" s="37"/>
      <c r="D52" s="37"/>
      <c r="E52" s="37"/>
      <c r="F52" s="37"/>
      <c r="G52" s="37"/>
      <c r="H52" s="37"/>
      <c r="I52" s="37"/>
    </row>
    <row r="53" spans="1:9" ht="15">
      <c r="A53" s="37"/>
      <c r="B53" s="37"/>
      <c r="C53" s="37"/>
      <c r="D53" s="37"/>
      <c r="E53" s="37"/>
      <c r="F53" s="37"/>
      <c r="G53" s="37"/>
      <c r="H53" s="37"/>
      <c r="I53" s="37"/>
    </row>
  </sheetData>
  <phoneticPr fontId="26" type="noConversion"/>
  <conditionalFormatting sqref="I4">
    <cfRule type="cellIs" dxfId="703" priority="71" stopIfTrue="1" operator="equal">
      <formula>3</formula>
    </cfRule>
    <cfRule type="cellIs" dxfId="702" priority="72" stopIfTrue="1" operator="equal">
      <formula>2</formula>
    </cfRule>
    <cfRule type="cellIs" dxfId="701" priority="73" stopIfTrue="1" operator="equal">
      <formula>1</formula>
    </cfRule>
  </conditionalFormatting>
  <conditionalFormatting sqref="I3">
    <cfRule type="cellIs" dxfId="700" priority="65" stopIfTrue="1" operator="equal">
      <formula>3</formula>
    </cfRule>
    <cfRule type="cellIs" dxfId="699" priority="66" stopIfTrue="1" operator="equal">
      <formula>2</formula>
    </cfRule>
    <cfRule type="cellIs" dxfId="698" priority="67" stopIfTrue="1" operator="equal">
      <formula>1</formula>
    </cfRule>
  </conditionalFormatting>
  <conditionalFormatting sqref="I18:I20">
    <cfRule type="cellIs" dxfId="697" priority="41" stopIfTrue="1" operator="equal">
      <formula>3</formula>
    </cfRule>
    <cfRule type="cellIs" dxfId="696" priority="42" stopIfTrue="1" operator="equal">
      <formula>2</formula>
    </cfRule>
    <cfRule type="cellIs" dxfId="695" priority="43" stopIfTrue="1" operator="equal">
      <formula>1</formula>
    </cfRule>
  </conditionalFormatting>
  <conditionalFormatting sqref="I7:I14">
    <cfRule type="cellIs" dxfId="694" priority="47" stopIfTrue="1" operator="equal">
      <formula>3</formula>
    </cfRule>
    <cfRule type="cellIs" dxfId="693" priority="48" stopIfTrue="1" operator="equal">
      <formula>2</formula>
    </cfRule>
    <cfRule type="cellIs" dxfId="692" priority="49" stopIfTrue="1" operator="equal">
      <formula>1</formula>
    </cfRule>
  </conditionalFormatting>
  <conditionalFormatting sqref="I24:I25">
    <cfRule type="cellIs" dxfId="691" priority="38" stopIfTrue="1" operator="equal">
      <formula>3</formula>
    </cfRule>
    <cfRule type="cellIs" dxfId="690" priority="39" stopIfTrue="1" operator="equal">
      <formula>2</formula>
    </cfRule>
    <cfRule type="cellIs" dxfId="689" priority="40" stopIfTrue="1" operator="equal">
      <formula>1</formula>
    </cfRule>
  </conditionalFormatting>
  <conditionalFormatting sqref="I29:I33">
    <cfRule type="cellIs" dxfId="688" priority="35" stopIfTrue="1" operator="equal">
      <formula>3</formula>
    </cfRule>
    <cfRule type="cellIs" dxfId="687" priority="36" stopIfTrue="1" operator="equal">
      <formula>2</formula>
    </cfRule>
    <cfRule type="cellIs" dxfId="686" priority="37" stopIfTrue="1" operator="equal">
      <formula>1</formula>
    </cfRule>
  </conditionalFormatting>
  <conditionalFormatting sqref="I37:I40">
    <cfRule type="cellIs" dxfId="685" priority="32" stopIfTrue="1" operator="equal">
      <formula>3</formula>
    </cfRule>
    <cfRule type="cellIs" dxfId="684" priority="33" stopIfTrue="1" operator="equal">
      <formula>2</formula>
    </cfRule>
    <cfRule type="cellIs" dxfId="683" priority="34" stopIfTrue="1" operator="equal">
      <formula>1</formula>
    </cfRule>
  </conditionalFormatting>
  <conditionalFormatting sqref="J8:J14">
    <cfRule type="cellIs" dxfId="682" priority="29" stopIfTrue="1" operator="equal">
      <formula>3</formula>
    </cfRule>
    <cfRule type="cellIs" dxfId="681" priority="30" stopIfTrue="1" operator="equal">
      <formula>2</formula>
    </cfRule>
    <cfRule type="cellIs" dxfId="680" priority="31" stopIfTrue="1" operator="equal">
      <formula>1</formula>
    </cfRule>
  </conditionalFormatting>
  <conditionalFormatting sqref="K7:K14">
    <cfRule type="cellIs" dxfId="679" priority="27" operator="lessThan">
      <formula>0.7</formula>
    </cfRule>
    <cfRule type="cellIs" dxfId="678" priority="28" stopIfTrue="1" operator="greaterThan">
      <formula>69%</formula>
    </cfRule>
  </conditionalFormatting>
  <conditionalFormatting sqref="J19:J20">
    <cfRule type="cellIs" dxfId="677" priority="21" stopIfTrue="1" operator="equal">
      <formula>3</formula>
    </cfRule>
    <cfRule type="cellIs" dxfId="676" priority="22" stopIfTrue="1" operator="equal">
      <formula>2</formula>
    </cfRule>
    <cfRule type="cellIs" dxfId="675" priority="23" stopIfTrue="1" operator="equal">
      <formula>1</formula>
    </cfRule>
  </conditionalFormatting>
  <conditionalFormatting sqref="K18:K20">
    <cfRule type="cellIs" dxfId="674" priority="19" operator="lessThan">
      <formula>0.7</formula>
    </cfRule>
    <cfRule type="cellIs" dxfId="673" priority="20" stopIfTrue="1" operator="greaterThan">
      <formula>69%</formula>
    </cfRule>
  </conditionalFormatting>
  <conditionalFormatting sqref="J25">
    <cfRule type="cellIs" dxfId="672" priority="13" stopIfTrue="1" operator="equal">
      <formula>3</formula>
    </cfRule>
    <cfRule type="cellIs" dxfId="671" priority="14" stopIfTrue="1" operator="equal">
      <formula>2</formula>
    </cfRule>
    <cfRule type="cellIs" dxfId="670" priority="15" stopIfTrue="1" operator="equal">
      <formula>1</formula>
    </cfRule>
  </conditionalFormatting>
  <conditionalFormatting sqref="K24:K25">
    <cfRule type="cellIs" dxfId="669" priority="11" operator="lessThan">
      <formula>0.7</formula>
    </cfRule>
    <cfRule type="cellIs" dxfId="668" priority="12" stopIfTrue="1" operator="greaterThan">
      <formula>69%</formula>
    </cfRule>
  </conditionalFormatting>
  <conditionalFormatting sqref="J30">
    <cfRule type="cellIs" dxfId="667" priority="8" stopIfTrue="1" operator="equal">
      <formula>3</formula>
    </cfRule>
    <cfRule type="cellIs" dxfId="666" priority="9" stopIfTrue="1" operator="equal">
      <formula>2</formula>
    </cfRule>
    <cfRule type="cellIs" dxfId="665" priority="10" stopIfTrue="1" operator="equal">
      <formula>1</formula>
    </cfRule>
  </conditionalFormatting>
  <conditionalFormatting sqref="K29:K31 K33">
    <cfRule type="cellIs" dxfId="664" priority="6" operator="lessThan">
      <formula>0.7</formula>
    </cfRule>
    <cfRule type="cellIs" dxfId="663" priority="7" stopIfTrue="1" operator="greaterThan">
      <formula>69%</formula>
    </cfRule>
  </conditionalFormatting>
  <conditionalFormatting sqref="J38">
    <cfRule type="cellIs" dxfId="662" priority="3" stopIfTrue="1" operator="equal">
      <formula>3</formula>
    </cfRule>
    <cfRule type="cellIs" dxfId="661" priority="4" stopIfTrue="1" operator="equal">
      <formula>2</formula>
    </cfRule>
    <cfRule type="cellIs" dxfId="660" priority="5" stopIfTrue="1" operator="equal">
      <formula>1</formula>
    </cfRule>
  </conditionalFormatting>
  <conditionalFormatting sqref="K37:K39">
    <cfRule type="cellIs" dxfId="659" priority="1" operator="lessThan">
      <formula>0.7</formula>
    </cfRule>
    <cfRule type="cellIs" dxfId="658" priority="2" stopIfTrue="1" operator="greaterThan">
      <formula>69%</formula>
    </cfRule>
  </conditionalFormatting>
  <pageMargins left="0.75" right="0.75" top="1" bottom="1" header="0.5" footer="0.5"/>
  <pageSetup paperSize="9" scale="80" orientation="portrait" horizontalDpi="4294967292" verticalDpi="4294967292"/>
  <tableParts count="6">
    <tablePart r:id="rId1"/>
    <tablePart r:id="rId2"/>
    <tablePart r:id="rId3"/>
    <tablePart r:id="rId4"/>
    <tablePart r:id="rId5"/>
    <tablePart r:id="rId6"/>
  </tableParts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  <pageSetUpPr fitToPage="1"/>
  </sheetPr>
  <dimension ref="A1:M49"/>
  <sheetViews>
    <sheetView topLeftCell="A11" workbookViewId="0">
      <selection activeCell="A22" sqref="A22:K22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0" width="2.5" customWidth="1"/>
    <col min="11" max="11" width="7.1640625" customWidth="1"/>
    <col min="12" max="12" width="4.1640625" customWidth="1"/>
  </cols>
  <sheetData>
    <row r="1" spans="1:13" ht="25">
      <c r="B1" s="4" t="s">
        <v>331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 s="24" t="s">
        <v>369</v>
      </c>
      <c r="K2" s="24" t="s">
        <v>368</v>
      </c>
      <c r="L2"/>
      <c r="M2"/>
    </row>
    <row r="3" spans="1:13" s="1" customFormat="1" ht="15">
      <c r="A3" s="41" t="s">
        <v>626</v>
      </c>
      <c r="B3" s="32" t="s">
        <v>334</v>
      </c>
      <c r="C3" s="32" t="s">
        <v>335</v>
      </c>
      <c r="D3" s="43" t="s">
        <v>6</v>
      </c>
      <c r="E3" s="26">
        <v>26.65</v>
      </c>
      <c r="F3" s="27">
        <v>26.1</v>
      </c>
      <c r="G3" s="28">
        <v>28.05</v>
      </c>
      <c r="H3" s="29">
        <v>80.800000000000011</v>
      </c>
      <c r="I3" s="30">
        <v>1</v>
      </c>
      <c r="J3" s="53"/>
      <c r="K3" s="54">
        <v>0.84</v>
      </c>
      <c r="L3"/>
      <c r="M3"/>
    </row>
    <row r="4" spans="1:13" s="1" customFormat="1" ht="15">
      <c r="A4" s="41" t="s">
        <v>624</v>
      </c>
      <c r="B4" s="32" t="s">
        <v>207</v>
      </c>
      <c r="C4" s="32" t="s">
        <v>332</v>
      </c>
      <c r="D4" s="50" t="s">
        <v>10</v>
      </c>
      <c r="E4" s="26">
        <v>25.25</v>
      </c>
      <c r="F4" s="27">
        <v>25.8</v>
      </c>
      <c r="G4" s="28">
        <v>28.2</v>
      </c>
      <c r="H4" s="29">
        <v>79.25</v>
      </c>
      <c r="I4" s="30">
        <v>2</v>
      </c>
      <c r="J4" s="53"/>
      <c r="K4" s="54">
        <v>0.92</v>
      </c>
      <c r="L4"/>
      <c r="M4"/>
    </row>
    <row r="5" spans="1:13" s="1" customFormat="1" ht="15">
      <c r="A5" s="102" t="s">
        <v>625</v>
      </c>
      <c r="B5" s="98" t="s">
        <v>333</v>
      </c>
      <c r="C5" s="98" t="s">
        <v>175</v>
      </c>
      <c r="D5" s="106" t="s">
        <v>182</v>
      </c>
      <c r="E5" s="100">
        <v>24.3</v>
      </c>
      <c r="F5" s="100">
        <v>25.35</v>
      </c>
      <c r="G5" s="100">
        <v>28.05</v>
      </c>
      <c r="H5" s="100">
        <v>77.7</v>
      </c>
      <c r="I5" s="101">
        <v>3</v>
      </c>
      <c r="J5" s="104"/>
      <c r="K5" s="105">
        <v>0.82</v>
      </c>
      <c r="L5"/>
      <c r="M5"/>
    </row>
    <row r="6" spans="1:13" s="1" customFormat="1" ht="15">
      <c r="A6" s="37"/>
      <c r="B6" s="38"/>
      <c r="C6" s="38"/>
      <c r="D6"/>
      <c r="E6"/>
      <c r="F6"/>
      <c r="G6"/>
      <c r="H6"/>
      <c r="I6" s="39"/>
      <c r="J6"/>
      <c r="K6"/>
      <c r="L6"/>
      <c r="M6"/>
    </row>
    <row r="7" spans="1:13" s="1" customFormat="1" ht="25">
      <c r="A7" s="11"/>
      <c r="B7" s="4" t="s">
        <v>336</v>
      </c>
      <c r="C7" s="12"/>
      <c r="D7" s="13"/>
      <c r="E7"/>
      <c r="F7"/>
      <c r="G7"/>
      <c r="H7"/>
      <c r="I7"/>
      <c r="J7"/>
      <c r="K7"/>
      <c r="L7"/>
      <c r="M7"/>
    </row>
    <row r="8" spans="1:13" ht="15">
      <c r="A8" s="22" t="s">
        <v>3</v>
      </c>
      <c r="B8" s="23" t="s">
        <v>13</v>
      </c>
      <c r="C8" s="24" t="s">
        <v>12</v>
      </c>
      <c r="D8" s="25" t="s">
        <v>0</v>
      </c>
      <c r="E8" s="24" t="s">
        <v>1</v>
      </c>
      <c r="F8" s="24" t="s">
        <v>2</v>
      </c>
      <c r="G8" s="24" t="s">
        <v>7</v>
      </c>
      <c r="H8" s="24" t="s">
        <v>4</v>
      </c>
      <c r="I8" s="24" t="s">
        <v>11</v>
      </c>
      <c r="J8" s="24" t="s">
        <v>369</v>
      </c>
      <c r="K8" s="24" t="s">
        <v>368</v>
      </c>
    </row>
    <row r="9" spans="1:13" ht="15">
      <c r="A9" s="41" t="s">
        <v>627</v>
      </c>
      <c r="B9" s="32" t="s">
        <v>337</v>
      </c>
      <c r="C9" s="32" t="s">
        <v>338</v>
      </c>
      <c r="D9" s="50" t="s">
        <v>8</v>
      </c>
      <c r="E9" s="26">
        <v>26.4</v>
      </c>
      <c r="F9" s="27">
        <v>24.3</v>
      </c>
      <c r="G9" s="28">
        <v>28.2</v>
      </c>
      <c r="H9" s="29">
        <v>78.900000000000006</v>
      </c>
      <c r="I9" s="30">
        <v>1</v>
      </c>
      <c r="J9" s="53"/>
      <c r="K9" s="54">
        <v>0.74</v>
      </c>
    </row>
    <row r="10" spans="1:13" ht="15">
      <c r="A10" s="41" t="s">
        <v>629</v>
      </c>
      <c r="B10" s="32" t="s">
        <v>340</v>
      </c>
      <c r="C10" s="32" t="s">
        <v>107</v>
      </c>
      <c r="D10" s="43" t="s">
        <v>182</v>
      </c>
      <c r="E10" s="26">
        <v>25.95</v>
      </c>
      <c r="F10" s="27">
        <v>25.35</v>
      </c>
      <c r="G10" s="28">
        <v>27.45</v>
      </c>
      <c r="H10" s="29">
        <v>78.75</v>
      </c>
      <c r="I10" s="30">
        <v>2</v>
      </c>
      <c r="J10" s="53"/>
      <c r="K10" s="54">
        <v>0.9</v>
      </c>
    </row>
    <row r="11" spans="1:13" ht="15">
      <c r="A11" s="41" t="s">
        <v>630</v>
      </c>
      <c r="B11" s="32" t="s">
        <v>341</v>
      </c>
      <c r="C11" s="32" t="s">
        <v>342</v>
      </c>
      <c r="D11" s="43" t="s">
        <v>237</v>
      </c>
      <c r="E11" s="26">
        <v>24.15</v>
      </c>
      <c r="F11" s="27">
        <v>25.95</v>
      </c>
      <c r="G11" s="28">
        <v>26.55</v>
      </c>
      <c r="H11" s="29">
        <v>76.650000000000006</v>
      </c>
      <c r="I11" s="30">
        <v>3</v>
      </c>
      <c r="J11" s="53"/>
      <c r="K11" s="54">
        <v>0.82</v>
      </c>
    </row>
    <row r="12" spans="1:13" ht="15">
      <c r="A12" s="102" t="s">
        <v>628</v>
      </c>
      <c r="B12" s="98" t="s">
        <v>35</v>
      </c>
      <c r="C12" s="98" t="s">
        <v>339</v>
      </c>
      <c r="D12" s="106" t="s">
        <v>182</v>
      </c>
      <c r="E12" s="100">
        <v>0</v>
      </c>
      <c r="F12" s="100">
        <v>0</v>
      </c>
      <c r="G12" s="100">
        <v>0</v>
      </c>
      <c r="H12" s="100">
        <v>0</v>
      </c>
      <c r="I12" s="101">
        <v>4</v>
      </c>
      <c r="J12" s="104"/>
      <c r="K12" s="105">
        <v>0</v>
      </c>
    </row>
    <row r="13" spans="1:13" ht="15">
      <c r="A13" s="37"/>
      <c r="B13" s="37"/>
      <c r="C13" s="37"/>
      <c r="D13" s="37"/>
      <c r="E13" s="37"/>
      <c r="F13" s="37"/>
      <c r="G13" s="37"/>
      <c r="H13" s="37"/>
      <c r="I13" s="37"/>
    </row>
    <row r="14" spans="1:13" ht="25">
      <c r="B14" s="4" t="s">
        <v>343</v>
      </c>
    </row>
    <row r="15" spans="1:13" ht="15">
      <c r="A15" s="22" t="s">
        <v>3</v>
      </c>
      <c r="B15" s="23" t="s">
        <v>13</v>
      </c>
      <c r="C15" s="24" t="s">
        <v>12</v>
      </c>
      <c r="D15" s="25" t="s">
        <v>0</v>
      </c>
      <c r="E15" s="24" t="s">
        <v>1</v>
      </c>
      <c r="F15" s="24" t="s">
        <v>2</v>
      </c>
      <c r="G15" s="24" t="s">
        <v>7</v>
      </c>
      <c r="H15" s="24" t="s">
        <v>4</v>
      </c>
      <c r="I15" s="24" t="s">
        <v>11</v>
      </c>
      <c r="J15" s="24" t="s">
        <v>369</v>
      </c>
      <c r="K15" s="24" t="s">
        <v>368</v>
      </c>
    </row>
    <row r="16" spans="1:13" ht="15">
      <c r="A16" s="67" t="s">
        <v>632</v>
      </c>
      <c r="B16" s="32" t="s">
        <v>345</v>
      </c>
      <c r="C16" s="32" t="s">
        <v>346</v>
      </c>
      <c r="D16" s="43" t="s">
        <v>268</v>
      </c>
      <c r="E16" s="26">
        <v>22.8</v>
      </c>
      <c r="F16" s="27">
        <v>24.9</v>
      </c>
      <c r="G16" s="28">
        <v>28.05</v>
      </c>
      <c r="H16" s="29">
        <v>75.75</v>
      </c>
      <c r="I16" s="30">
        <v>1</v>
      </c>
      <c r="J16" s="53"/>
      <c r="K16" s="54">
        <v>0.86</v>
      </c>
    </row>
    <row r="17" spans="1:11" ht="15">
      <c r="A17" s="41" t="s">
        <v>631</v>
      </c>
      <c r="B17" s="32" t="s">
        <v>156</v>
      </c>
      <c r="C17" s="32" t="s">
        <v>344</v>
      </c>
      <c r="D17" s="50" t="s">
        <v>6</v>
      </c>
      <c r="E17" s="26">
        <v>23.55</v>
      </c>
      <c r="F17" s="27">
        <v>24.9</v>
      </c>
      <c r="G17" s="28">
        <v>0</v>
      </c>
      <c r="H17" s="29">
        <v>48.45</v>
      </c>
      <c r="I17" s="30">
        <v>2</v>
      </c>
      <c r="J17" s="53"/>
      <c r="K17" s="54">
        <v>0.76</v>
      </c>
    </row>
    <row r="18" spans="1:11" ht="15">
      <c r="A18" s="37"/>
      <c r="B18" s="37"/>
      <c r="C18" s="37"/>
      <c r="D18" s="37"/>
      <c r="E18" s="37"/>
      <c r="F18" s="37"/>
      <c r="G18" s="37"/>
      <c r="H18" s="37"/>
      <c r="I18" s="37"/>
    </row>
    <row r="19" spans="1:11" ht="25">
      <c r="B19" s="4" t="s">
        <v>347</v>
      </c>
    </row>
    <row r="20" spans="1:11" ht="15">
      <c r="A20" s="22" t="s">
        <v>3</v>
      </c>
      <c r="B20" s="23" t="s">
        <v>13</v>
      </c>
      <c r="C20" s="24" t="s">
        <v>12</v>
      </c>
      <c r="D20" s="25" t="s">
        <v>0</v>
      </c>
      <c r="E20" s="24" t="s">
        <v>1</v>
      </c>
      <c r="F20" s="24" t="s">
        <v>2</v>
      </c>
      <c r="G20" s="24" t="s">
        <v>7</v>
      </c>
      <c r="H20" s="24" t="s">
        <v>4</v>
      </c>
      <c r="I20" s="24" t="s">
        <v>11</v>
      </c>
      <c r="J20" s="24" t="s">
        <v>369</v>
      </c>
      <c r="K20" s="24" t="s">
        <v>368</v>
      </c>
    </row>
    <row r="21" spans="1:11" ht="15">
      <c r="A21" s="41" t="s">
        <v>633</v>
      </c>
      <c r="B21" s="32" t="s">
        <v>348</v>
      </c>
      <c r="C21" s="32" t="s">
        <v>349</v>
      </c>
      <c r="D21" s="50" t="s">
        <v>219</v>
      </c>
      <c r="E21" s="26">
        <v>23.55</v>
      </c>
      <c r="F21" s="27">
        <v>25.5</v>
      </c>
      <c r="G21" s="28">
        <v>28.2</v>
      </c>
      <c r="H21" s="29">
        <v>77.25</v>
      </c>
      <c r="I21" s="30">
        <v>1</v>
      </c>
      <c r="J21" s="53"/>
      <c r="K21" s="54">
        <v>0.64</v>
      </c>
    </row>
    <row r="22" spans="1:11" ht="15">
      <c r="A22" s="102" t="s">
        <v>635</v>
      </c>
      <c r="B22" s="98" t="s">
        <v>350</v>
      </c>
      <c r="C22" s="98" t="s">
        <v>351</v>
      </c>
      <c r="D22" s="106" t="s">
        <v>182</v>
      </c>
      <c r="E22" s="100">
        <v>22.35</v>
      </c>
      <c r="F22" s="100">
        <v>26.7</v>
      </c>
      <c r="G22" s="100">
        <v>27.75</v>
      </c>
      <c r="H22" s="100">
        <v>76.800000000000011</v>
      </c>
      <c r="I22" s="101">
        <v>2</v>
      </c>
      <c r="J22" s="104"/>
      <c r="K22" s="105">
        <v>0.98</v>
      </c>
    </row>
    <row r="23" spans="1:11" ht="15">
      <c r="A23" s="41" t="s">
        <v>636</v>
      </c>
      <c r="B23" s="32" t="s">
        <v>242</v>
      </c>
      <c r="C23" s="32" t="s">
        <v>352</v>
      </c>
      <c r="D23" s="43" t="s">
        <v>8</v>
      </c>
      <c r="E23" s="26">
        <v>23.25</v>
      </c>
      <c r="F23" s="27">
        <v>24.6</v>
      </c>
      <c r="G23" s="28">
        <v>28.05</v>
      </c>
      <c r="H23" s="29">
        <v>75.900000000000006</v>
      </c>
      <c r="I23" s="30">
        <v>3</v>
      </c>
      <c r="J23" s="53"/>
      <c r="K23" s="54">
        <v>0.86</v>
      </c>
    </row>
    <row r="24" spans="1:11" ht="15">
      <c r="A24" s="41" t="s">
        <v>634</v>
      </c>
      <c r="B24" s="32" t="s">
        <v>62</v>
      </c>
      <c r="C24" s="32" t="s">
        <v>54</v>
      </c>
      <c r="D24" s="43" t="s">
        <v>219</v>
      </c>
      <c r="E24" s="26">
        <v>0</v>
      </c>
      <c r="F24" s="27">
        <v>0</v>
      </c>
      <c r="G24" s="28">
        <v>0</v>
      </c>
      <c r="H24" s="29">
        <v>0</v>
      </c>
      <c r="I24" s="30">
        <v>4</v>
      </c>
      <c r="J24" s="53"/>
      <c r="K24" s="54">
        <v>0</v>
      </c>
    </row>
    <row r="25" spans="1:11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11" ht="25">
      <c r="B26" s="4" t="s">
        <v>371</v>
      </c>
    </row>
    <row r="27" spans="1:11" ht="15">
      <c r="A27" s="22" t="s">
        <v>3</v>
      </c>
      <c r="B27" s="23" t="s">
        <v>13</v>
      </c>
      <c r="C27" s="24" t="s">
        <v>12</v>
      </c>
      <c r="D27" s="25" t="s">
        <v>0</v>
      </c>
      <c r="E27" s="24" t="s">
        <v>1</v>
      </c>
      <c r="F27" s="24" t="s">
        <v>2</v>
      </c>
      <c r="G27" s="24" t="s">
        <v>7</v>
      </c>
      <c r="H27" s="24" t="s">
        <v>4</v>
      </c>
      <c r="I27" s="24" t="s">
        <v>11</v>
      </c>
      <c r="J27" s="24" t="s">
        <v>369</v>
      </c>
      <c r="K27" s="24" t="s">
        <v>368</v>
      </c>
    </row>
    <row r="28" spans="1:11" ht="15">
      <c r="A28" s="41" t="s">
        <v>638</v>
      </c>
      <c r="B28" s="32" t="s">
        <v>318</v>
      </c>
      <c r="C28" s="32" t="s">
        <v>372</v>
      </c>
      <c r="D28" s="43" t="s">
        <v>172</v>
      </c>
      <c r="E28" s="26">
        <v>25.2</v>
      </c>
      <c r="F28" s="27">
        <v>25.05</v>
      </c>
      <c r="G28" s="28">
        <v>28.05</v>
      </c>
      <c r="H28" s="29">
        <v>78.3</v>
      </c>
      <c r="I28" s="30">
        <v>1</v>
      </c>
      <c r="J28" s="53"/>
      <c r="K28" s="54">
        <v>0.96</v>
      </c>
    </row>
    <row r="29" spans="1:11" ht="15">
      <c r="A29" s="41" t="s">
        <v>639</v>
      </c>
      <c r="B29" s="32" t="s">
        <v>374</v>
      </c>
      <c r="C29" s="32" t="s">
        <v>373</v>
      </c>
      <c r="D29" s="43" t="s">
        <v>172</v>
      </c>
      <c r="E29" s="26">
        <v>23.85</v>
      </c>
      <c r="F29" s="27">
        <v>25.65</v>
      </c>
      <c r="G29" s="28">
        <v>28.05</v>
      </c>
      <c r="H29" s="29">
        <v>77.550000000000011</v>
      </c>
      <c r="I29" s="30">
        <v>2</v>
      </c>
      <c r="J29" s="53"/>
      <c r="K29" s="54">
        <v>0.92</v>
      </c>
    </row>
    <row r="30" spans="1:11" ht="15">
      <c r="A30" s="41" t="s">
        <v>637</v>
      </c>
      <c r="B30" s="32" t="s">
        <v>210</v>
      </c>
      <c r="C30" s="32" t="s">
        <v>54</v>
      </c>
      <c r="D30" s="50" t="s">
        <v>6</v>
      </c>
      <c r="E30" s="26">
        <v>22.85</v>
      </c>
      <c r="F30" s="27">
        <v>24.9</v>
      </c>
      <c r="G30" s="28">
        <v>27.15</v>
      </c>
      <c r="H30" s="29">
        <v>74.900000000000006</v>
      </c>
      <c r="I30" s="30">
        <v>3</v>
      </c>
      <c r="J30" s="53"/>
      <c r="K30" s="54">
        <v>0.8</v>
      </c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1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  <row r="48" spans="1:9" ht="15">
      <c r="A48" s="37"/>
      <c r="B48" s="37"/>
      <c r="C48" s="37"/>
      <c r="D48" s="37"/>
      <c r="E48" s="37"/>
      <c r="F48" s="37"/>
      <c r="G48" s="37"/>
      <c r="H48" s="37"/>
      <c r="I48" s="37"/>
    </row>
    <row r="49" spans="1:9" ht="15">
      <c r="A49" s="37"/>
      <c r="B49" s="37"/>
      <c r="C49" s="37"/>
      <c r="D49" s="37"/>
      <c r="E49" s="37"/>
      <c r="F49" s="37"/>
      <c r="G49" s="37"/>
      <c r="H49" s="37"/>
      <c r="I49" s="37"/>
    </row>
  </sheetData>
  <phoneticPr fontId="26" type="noConversion"/>
  <conditionalFormatting sqref="I6">
    <cfRule type="cellIs" dxfId="563" priority="59" stopIfTrue="1" operator="equal">
      <formula>3</formula>
    </cfRule>
    <cfRule type="cellIs" dxfId="562" priority="60" stopIfTrue="1" operator="equal">
      <formula>2</formula>
    </cfRule>
    <cfRule type="cellIs" dxfId="561" priority="61" stopIfTrue="1" operator="equal">
      <formula>1</formula>
    </cfRule>
  </conditionalFormatting>
  <conditionalFormatting sqref="I3:I5">
    <cfRule type="cellIs" dxfId="560" priority="38" stopIfTrue="1" operator="equal">
      <formula>3</formula>
    </cfRule>
    <cfRule type="cellIs" dxfId="559" priority="39" stopIfTrue="1" operator="equal">
      <formula>2</formula>
    </cfRule>
    <cfRule type="cellIs" dxfId="558" priority="40" stopIfTrue="1" operator="equal">
      <formula>1</formula>
    </cfRule>
  </conditionalFormatting>
  <conditionalFormatting sqref="I9:I12">
    <cfRule type="cellIs" dxfId="557" priority="35" stopIfTrue="1" operator="equal">
      <formula>3</formula>
    </cfRule>
    <cfRule type="cellIs" dxfId="556" priority="36" stopIfTrue="1" operator="equal">
      <formula>2</formula>
    </cfRule>
    <cfRule type="cellIs" dxfId="555" priority="37" stopIfTrue="1" operator="equal">
      <formula>1</formula>
    </cfRule>
  </conditionalFormatting>
  <conditionalFormatting sqref="I16:I17">
    <cfRule type="cellIs" dxfId="554" priority="32" stopIfTrue="1" operator="equal">
      <formula>3</formula>
    </cfRule>
    <cfRule type="cellIs" dxfId="553" priority="33" stopIfTrue="1" operator="equal">
      <formula>2</formula>
    </cfRule>
    <cfRule type="cellIs" dxfId="552" priority="34" stopIfTrue="1" operator="equal">
      <formula>1</formula>
    </cfRule>
  </conditionalFormatting>
  <conditionalFormatting sqref="I21:I24">
    <cfRule type="cellIs" dxfId="551" priority="29" stopIfTrue="1" operator="equal">
      <formula>3</formula>
    </cfRule>
    <cfRule type="cellIs" dxfId="550" priority="30" stopIfTrue="1" operator="equal">
      <formula>2</formula>
    </cfRule>
    <cfRule type="cellIs" dxfId="549" priority="31" stopIfTrue="1" operator="equal">
      <formula>1</formula>
    </cfRule>
  </conditionalFormatting>
  <conditionalFormatting sqref="J4">
    <cfRule type="cellIs" dxfId="548" priority="26" stopIfTrue="1" operator="equal">
      <formula>3</formula>
    </cfRule>
    <cfRule type="cellIs" dxfId="547" priority="27" stopIfTrue="1" operator="equal">
      <formula>2</formula>
    </cfRule>
    <cfRule type="cellIs" dxfId="546" priority="28" stopIfTrue="1" operator="equal">
      <formula>1</formula>
    </cfRule>
  </conditionalFormatting>
  <conditionalFormatting sqref="K3:K5">
    <cfRule type="cellIs" dxfId="545" priority="24" operator="lessThan">
      <formula>0.7</formula>
    </cfRule>
    <cfRule type="cellIs" dxfId="544" priority="25" stopIfTrue="1" operator="greaterThan">
      <formula>69%</formula>
    </cfRule>
  </conditionalFormatting>
  <conditionalFormatting sqref="J10">
    <cfRule type="cellIs" dxfId="543" priority="21" stopIfTrue="1" operator="equal">
      <formula>3</formula>
    </cfRule>
    <cfRule type="cellIs" dxfId="542" priority="22" stopIfTrue="1" operator="equal">
      <formula>2</formula>
    </cfRule>
    <cfRule type="cellIs" dxfId="541" priority="23" stopIfTrue="1" operator="equal">
      <formula>1</formula>
    </cfRule>
  </conditionalFormatting>
  <conditionalFormatting sqref="K9:K12">
    <cfRule type="cellIs" dxfId="540" priority="19" operator="lessThan">
      <formula>0.7</formula>
    </cfRule>
    <cfRule type="cellIs" dxfId="539" priority="20" stopIfTrue="1" operator="greaterThan">
      <formula>69%</formula>
    </cfRule>
  </conditionalFormatting>
  <conditionalFormatting sqref="J17">
    <cfRule type="cellIs" dxfId="538" priority="16" stopIfTrue="1" operator="equal">
      <formula>3</formula>
    </cfRule>
    <cfRule type="cellIs" dxfId="537" priority="17" stopIfTrue="1" operator="equal">
      <formula>2</formula>
    </cfRule>
    <cfRule type="cellIs" dxfId="536" priority="18" stopIfTrue="1" operator="equal">
      <formula>1</formula>
    </cfRule>
  </conditionalFormatting>
  <conditionalFormatting sqref="K16:K17">
    <cfRule type="cellIs" dxfId="535" priority="14" operator="lessThan">
      <formula>0.7</formula>
    </cfRule>
    <cfRule type="cellIs" dxfId="534" priority="15" stopIfTrue="1" operator="greaterThan">
      <formula>69%</formula>
    </cfRule>
  </conditionalFormatting>
  <conditionalFormatting sqref="J22">
    <cfRule type="cellIs" dxfId="533" priority="11" stopIfTrue="1" operator="equal">
      <formula>3</formula>
    </cfRule>
    <cfRule type="cellIs" dxfId="532" priority="12" stopIfTrue="1" operator="equal">
      <formula>2</formula>
    </cfRule>
    <cfRule type="cellIs" dxfId="531" priority="13" stopIfTrue="1" operator="equal">
      <formula>1</formula>
    </cfRule>
  </conditionalFormatting>
  <conditionalFormatting sqref="K21:K24">
    <cfRule type="cellIs" dxfId="530" priority="9" operator="lessThan">
      <formula>0.7</formula>
    </cfRule>
    <cfRule type="cellIs" dxfId="529" priority="10" stopIfTrue="1" operator="greaterThan">
      <formula>69%</formula>
    </cfRule>
  </conditionalFormatting>
  <conditionalFormatting sqref="I28:I30">
    <cfRule type="cellIs" dxfId="528" priority="6" stopIfTrue="1" operator="equal">
      <formula>3</formula>
    </cfRule>
    <cfRule type="cellIs" dxfId="527" priority="7" stopIfTrue="1" operator="equal">
      <formula>2</formula>
    </cfRule>
    <cfRule type="cellIs" dxfId="526" priority="8" stopIfTrue="1" operator="equal">
      <formula>1</formula>
    </cfRule>
  </conditionalFormatting>
  <conditionalFormatting sqref="J29">
    <cfRule type="cellIs" dxfId="525" priority="3" stopIfTrue="1" operator="equal">
      <formula>3</formula>
    </cfRule>
    <cfRule type="cellIs" dxfId="524" priority="4" stopIfTrue="1" operator="equal">
      <formula>2</formula>
    </cfRule>
    <cfRule type="cellIs" dxfId="523" priority="5" stopIfTrue="1" operator="equal">
      <formula>1</formula>
    </cfRule>
  </conditionalFormatting>
  <conditionalFormatting sqref="K28:K30">
    <cfRule type="cellIs" dxfId="522" priority="1" operator="lessThan">
      <formula>0.7</formula>
    </cfRule>
    <cfRule type="cellIs" dxfId="521" priority="2" stopIfTrue="1" operator="greaterThan">
      <formula>69%</formula>
    </cfRule>
  </conditionalFormatting>
  <pageMargins left="0.75" right="0.75" top="1" bottom="1" header="0.5" footer="0.5"/>
  <pageSetup paperSize="9" scale="81" orientation="portrait" horizontalDpi="4294967292" verticalDpi="4294967292"/>
  <tableParts count="5">
    <tablePart r:id="rId1"/>
    <tablePart r:id="rId2"/>
    <tablePart r:id="rId3"/>
    <tablePart r:id="rId4"/>
    <tablePart r:id="rId5"/>
  </tableParts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</sheetPr>
  <dimension ref="A1:M47"/>
  <sheetViews>
    <sheetView workbookViewId="0">
      <selection activeCell="A20" sqref="A20:K20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8.1640625" bestFit="1" customWidth="1"/>
    <col min="10" max="10" width="2.83203125" customWidth="1"/>
    <col min="11" max="11" width="7.1640625" customWidth="1"/>
    <col min="12" max="12" width="4.1640625" customWidth="1"/>
  </cols>
  <sheetData>
    <row r="1" spans="1:13" ht="25">
      <c r="B1" s="4" t="s">
        <v>353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 s="24" t="s">
        <v>369</v>
      </c>
      <c r="K2" s="24" t="s">
        <v>368</v>
      </c>
      <c r="L2"/>
      <c r="M2"/>
    </row>
    <row r="3" spans="1:13" s="1" customFormat="1" ht="15">
      <c r="A3" s="41" t="s">
        <v>640</v>
      </c>
      <c r="B3" s="32" t="s">
        <v>354</v>
      </c>
      <c r="C3" s="32" t="s">
        <v>355</v>
      </c>
      <c r="D3" s="50" t="s">
        <v>219</v>
      </c>
      <c r="E3" s="26">
        <v>23.1</v>
      </c>
      <c r="F3" s="27">
        <v>23.1</v>
      </c>
      <c r="G3" s="28">
        <v>27.6</v>
      </c>
      <c r="H3" s="29">
        <v>73.800000000000011</v>
      </c>
      <c r="I3" s="30">
        <v>1</v>
      </c>
      <c r="J3" s="53"/>
      <c r="K3" s="54">
        <v>0.62</v>
      </c>
      <c r="L3"/>
      <c r="M3"/>
    </row>
    <row r="4" spans="1:13" s="1" customFormat="1" ht="15">
      <c r="A4" s="37"/>
      <c r="B4" s="38"/>
      <c r="C4" s="38"/>
      <c r="D4"/>
      <c r="E4"/>
      <c r="F4"/>
      <c r="G4"/>
      <c r="H4"/>
      <c r="I4" s="39"/>
      <c r="J4"/>
      <c r="K4"/>
      <c r="L4"/>
      <c r="M4"/>
    </row>
    <row r="5" spans="1:13" s="1" customFormat="1" ht="25">
      <c r="A5" s="11"/>
      <c r="B5" s="4" t="s">
        <v>356</v>
      </c>
      <c r="C5" s="12"/>
      <c r="D5" s="13"/>
      <c r="E5"/>
      <c r="F5"/>
      <c r="G5"/>
      <c r="H5"/>
      <c r="I5"/>
      <c r="J5"/>
      <c r="K5"/>
      <c r="L5"/>
      <c r="M5"/>
    </row>
    <row r="6" spans="1:13" ht="15">
      <c r="A6" s="22" t="s">
        <v>3</v>
      </c>
      <c r="B6" s="23" t="s">
        <v>13</v>
      </c>
      <c r="C6" s="24" t="s">
        <v>12</v>
      </c>
      <c r="D6" s="25" t="s">
        <v>0</v>
      </c>
      <c r="E6" s="24" t="s">
        <v>1</v>
      </c>
      <c r="F6" s="24" t="s">
        <v>2</v>
      </c>
      <c r="G6" s="24" t="s">
        <v>7</v>
      </c>
      <c r="H6" s="24" t="s">
        <v>4</v>
      </c>
      <c r="I6" s="24" t="s">
        <v>11</v>
      </c>
      <c r="J6" s="24" t="s">
        <v>369</v>
      </c>
      <c r="K6" s="24" t="s">
        <v>368</v>
      </c>
    </row>
    <row r="7" spans="1:13" ht="15">
      <c r="A7" s="41" t="s">
        <v>643</v>
      </c>
      <c r="B7" s="32" t="s">
        <v>360</v>
      </c>
      <c r="C7" s="32" t="s">
        <v>42</v>
      </c>
      <c r="D7" s="43" t="s">
        <v>237</v>
      </c>
      <c r="E7" s="26">
        <v>24.9</v>
      </c>
      <c r="F7" s="27">
        <v>24.9</v>
      </c>
      <c r="G7" s="28">
        <v>27.75</v>
      </c>
      <c r="H7" s="29">
        <v>77.55</v>
      </c>
      <c r="I7" s="30">
        <v>1</v>
      </c>
      <c r="J7" s="53"/>
      <c r="K7" s="54">
        <v>0.8</v>
      </c>
    </row>
    <row r="8" spans="1:13" s="72" customFormat="1" ht="15">
      <c r="A8" s="41" t="s">
        <v>641</v>
      </c>
      <c r="B8" s="32" t="s">
        <v>357</v>
      </c>
      <c r="C8" s="32" t="s">
        <v>358</v>
      </c>
      <c r="D8" s="50" t="s">
        <v>5</v>
      </c>
      <c r="E8" s="26">
        <v>22.8</v>
      </c>
      <c r="F8" s="27">
        <v>22.8</v>
      </c>
      <c r="G8" s="28">
        <v>28.35</v>
      </c>
      <c r="H8" s="29">
        <v>73.95</v>
      </c>
      <c r="I8" s="30">
        <v>2</v>
      </c>
      <c r="J8" s="53"/>
      <c r="K8" s="54">
        <v>0.7</v>
      </c>
    </row>
    <row r="9" spans="1:13" ht="15">
      <c r="A9" s="78" t="s">
        <v>642</v>
      </c>
      <c r="B9" s="73" t="s">
        <v>359</v>
      </c>
      <c r="C9" s="73" t="s">
        <v>28</v>
      </c>
      <c r="D9" s="75" t="s">
        <v>10</v>
      </c>
      <c r="E9" s="79">
        <v>0</v>
      </c>
      <c r="F9" s="80">
        <v>0</v>
      </c>
      <c r="G9" s="81">
        <v>0</v>
      </c>
      <c r="H9" s="82">
        <v>0</v>
      </c>
      <c r="I9" s="83">
        <v>3</v>
      </c>
      <c r="J9" s="91"/>
      <c r="K9" s="92">
        <v>0</v>
      </c>
    </row>
    <row r="10" spans="1:13" ht="15">
      <c r="A10" s="37"/>
      <c r="B10" s="37"/>
      <c r="C10" s="37"/>
      <c r="D10" s="37"/>
      <c r="E10" s="37"/>
      <c r="F10" s="37"/>
      <c r="G10" s="37"/>
      <c r="H10" s="37"/>
      <c r="I10" s="37"/>
    </row>
    <row r="11" spans="1:13" ht="25">
      <c r="B11" s="4" t="s">
        <v>361</v>
      </c>
    </row>
    <row r="12" spans="1:13" ht="15">
      <c r="A12" s="22" t="s">
        <v>3</v>
      </c>
      <c r="B12" s="23" t="s">
        <v>13</v>
      </c>
      <c r="C12" s="24" t="s">
        <v>12</v>
      </c>
      <c r="D12" s="25" t="s">
        <v>0</v>
      </c>
      <c r="E12" s="24" t="s">
        <v>1</v>
      </c>
      <c r="F12" s="24" t="s">
        <v>2</v>
      </c>
      <c r="G12" s="24" t="s">
        <v>7</v>
      </c>
      <c r="H12" s="24" t="s">
        <v>4</v>
      </c>
      <c r="I12" s="24" t="s">
        <v>11</v>
      </c>
      <c r="J12" s="24" t="s">
        <v>369</v>
      </c>
      <c r="K12" s="24" t="s">
        <v>368</v>
      </c>
    </row>
    <row r="13" spans="1:13" ht="15">
      <c r="A13" s="102" t="s">
        <v>644</v>
      </c>
      <c r="B13" s="98" t="s">
        <v>362</v>
      </c>
      <c r="C13" s="98" t="s">
        <v>363</v>
      </c>
      <c r="D13" s="112" t="s">
        <v>182</v>
      </c>
      <c r="E13" s="100">
        <v>24.6</v>
      </c>
      <c r="F13" s="100">
        <v>24.6</v>
      </c>
      <c r="G13" s="100">
        <v>27.3</v>
      </c>
      <c r="H13" s="100">
        <v>76.5</v>
      </c>
      <c r="I13" s="101">
        <v>1</v>
      </c>
      <c r="J13" s="104"/>
      <c r="K13" s="105">
        <v>0.8</v>
      </c>
    </row>
    <row r="14" spans="1:13" ht="15">
      <c r="A14" s="41" t="s">
        <v>647</v>
      </c>
      <c r="B14" s="32" t="s">
        <v>169</v>
      </c>
      <c r="C14" s="32" t="s">
        <v>367</v>
      </c>
      <c r="D14" s="43" t="s">
        <v>8</v>
      </c>
      <c r="E14" s="26">
        <v>23.85</v>
      </c>
      <c r="F14" s="27">
        <v>23.85</v>
      </c>
      <c r="G14" s="28">
        <v>27.6</v>
      </c>
      <c r="H14" s="29">
        <v>75.300000000000011</v>
      </c>
      <c r="I14" s="30">
        <v>2</v>
      </c>
      <c r="J14" s="53"/>
      <c r="K14" s="54">
        <v>0.84</v>
      </c>
    </row>
    <row r="15" spans="1:13" ht="15">
      <c r="A15" s="41" t="s">
        <v>645</v>
      </c>
      <c r="B15" s="32" t="s">
        <v>364</v>
      </c>
      <c r="C15" s="32" t="s">
        <v>365</v>
      </c>
      <c r="D15" s="43" t="s">
        <v>268</v>
      </c>
      <c r="E15" s="26">
        <v>23.7</v>
      </c>
      <c r="F15" s="27">
        <v>23.7</v>
      </c>
      <c r="G15" s="28">
        <v>27.45</v>
      </c>
      <c r="H15" s="29">
        <v>74.849999999999994</v>
      </c>
      <c r="I15" s="30">
        <v>3</v>
      </c>
      <c r="J15" s="53"/>
      <c r="K15" s="54">
        <v>0.86</v>
      </c>
    </row>
    <row r="16" spans="1:13" ht="15">
      <c r="A16" s="41" t="s">
        <v>646</v>
      </c>
      <c r="B16" s="32" t="s">
        <v>31</v>
      </c>
      <c r="C16" s="32" t="s">
        <v>366</v>
      </c>
      <c r="D16" s="43" t="s">
        <v>268</v>
      </c>
      <c r="E16" s="26">
        <v>0</v>
      </c>
      <c r="F16" s="27">
        <v>0</v>
      </c>
      <c r="G16" s="28">
        <v>0</v>
      </c>
      <c r="H16" s="29">
        <v>0</v>
      </c>
      <c r="I16" s="30">
        <v>4</v>
      </c>
      <c r="J16" s="53"/>
      <c r="K16" s="54">
        <v>0</v>
      </c>
    </row>
    <row r="17" spans="1:11" ht="15">
      <c r="A17" s="37"/>
      <c r="B17" s="37"/>
      <c r="C17" s="37"/>
      <c r="D17" s="37"/>
      <c r="E17" s="37"/>
      <c r="F17" s="37"/>
      <c r="G17" s="37"/>
      <c r="H17" s="37"/>
      <c r="I17" s="37"/>
    </row>
    <row r="18" spans="1:11" ht="25">
      <c r="B18" s="4" t="s">
        <v>375</v>
      </c>
    </row>
    <row r="19" spans="1:11" ht="15">
      <c r="A19" s="22" t="s">
        <v>3</v>
      </c>
      <c r="B19" s="23" t="s">
        <v>13</v>
      </c>
      <c r="C19" s="24" t="s">
        <v>12</v>
      </c>
      <c r="D19" s="25" t="s">
        <v>0</v>
      </c>
      <c r="E19" s="24" t="s">
        <v>1</v>
      </c>
      <c r="F19" s="24" t="s">
        <v>2</v>
      </c>
      <c r="G19" s="24" t="s">
        <v>7</v>
      </c>
      <c r="H19" s="24" t="s">
        <v>4</v>
      </c>
      <c r="I19" s="24" t="s">
        <v>11</v>
      </c>
      <c r="J19" s="24" t="s">
        <v>369</v>
      </c>
      <c r="K19" s="24" t="s">
        <v>368</v>
      </c>
    </row>
    <row r="20" spans="1:11" ht="15">
      <c r="A20" s="102" t="s">
        <v>652</v>
      </c>
      <c r="B20" s="113" t="s">
        <v>382</v>
      </c>
      <c r="C20" s="108" t="s">
        <v>383</v>
      </c>
      <c r="D20" s="106" t="s">
        <v>182</v>
      </c>
      <c r="E20" s="100">
        <v>26.55</v>
      </c>
      <c r="F20" s="100">
        <v>27.3</v>
      </c>
      <c r="G20" s="100">
        <v>28.05</v>
      </c>
      <c r="H20" s="100">
        <v>81.900000000000006</v>
      </c>
      <c r="I20" s="101">
        <v>1</v>
      </c>
      <c r="J20" s="104"/>
      <c r="K20" s="105">
        <v>0.98</v>
      </c>
    </row>
    <row r="21" spans="1:11" ht="15">
      <c r="A21" s="41" t="s">
        <v>648</v>
      </c>
      <c r="B21" s="32" t="s">
        <v>376</v>
      </c>
      <c r="C21" s="32" t="s">
        <v>377</v>
      </c>
      <c r="D21" s="50" t="s">
        <v>689</v>
      </c>
      <c r="E21" s="26">
        <v>24.9</v>
      </c>
      <c r="F21" s="27">
        <v>24.9</v>
      </c>
      <c r="G21" s="28">
        <v>26.85</v>
      </c>
      <c r="H21" s="29">
        <v>76.650000000000006</v>
      </c>
      <c r="I21" s="30">
        <v>2</v>
      </c>
      <c r="J21" s="53"/>
      <c r="K21" s="54">
        <v>0.78</v>
      </c>
    </row>
    <row r="22" spans="1:11" ht="15">
      <c r="A22" s="41" t="s">
        <v>651</v>
      </c>
      <c r="B22" s="32" t="s">
        <v>360</v>
      </c>
      <c r="C22" s="32" t="s">
        <v>381</v>
      </c>
      <c r="D22" s="43" t="s">
        <v>8</v>
      </c>
      <c r="E22" s="26">
        <v>24.6</v>
      </c>
      <c r="F22" s="27">
        <v>24.6</v>
      </c>
      <c r="G22" s="28">
        <v>27.45</v>
      </c>
      <c r="H22" s="29">
        <v>76.650000000000006</v>
      </c>
      <c r="I22" s="30">
        <v>2</v>
      </c>
      <c r="J22" s="53"/>
      <c r="K22" s="54">
        <v>0.8</v>
      </c>
    </row>
    <row r="23" spans="1:11" ht="15">
      <c r="A23" s="41" t="s">
        <v>653</v>
      </c>
      <c r="B23" s="44" t="s">
        <v>341</v>
      </c>
      <c r="C23" s="45" t="s">
        <v>384</v>
      </c>
      <c r="D23" s="43" t="s">
        <v>6</v>
      </c>
      <c r="E23" s="26">
        <v>23.55</v>
      </c>
      <c r="F23" s="27">
        <v>24</v>
      </c>
      <c r="G23" s="28">
        <v>27.3</v>
      </c>
      <c r="H23" s="29">
        <v>74.849999999999994</v>
      </c>
      <c r="I23" s="30">
        <v>3</v>
      </c>
      <c r="J23" s="53"/>
      <c r="K23" s="54">
        <v>0.82</v>
      </c>
    </row>
    <row r="24" spans="1:11" ht="15">
      <c r="A24" s="41" t="s">
        <v>649</v>
      </c>
      <c r="B24" s="32" t="s">
        <v>378</v>
      </c>
      <c r="C24" s="32" t="s">
        <v>14</v>
      </c>
      <c r="D24" s="43" t="s">
        <v>9</v>
      </c>
      <c r="E24" s="26">
        <v>23.1</v>
      </c>
      <c r="F24" s="27">
        <v>23.1</v>
      </c>
      <c r="G24" s="28">
        <v>27.3</v>
      </c>
      <c r="H24" s="29">
        <v>73.5</v>
      </c>
      <c r="I24" s="30">
        <v>4</v>
      </c>
      <c r="J24" s="53"/>
      <c r="K24" s="54">
        <v>0.86</v>
      </c>
    </row>
    <row r="25" spans="1:11" ht="15">
      <c r="A25" s="41" t="s">
        <v>650</v>
      </c>
      <c r="B25" s="32" t="s">
        <v>379</v>
      </c>
      <c r="C25" s="32" t="s">
        <v>380</v>
      </c>
      <c r="D25" s="49" t="s">
        <v>5</v>
      </c>
      <c r="E25" s="26">
        <v>23.1</v>
      </c>
      <c r="F25" s="27">
        <v>23.4</v>
      </c>
      <c r="G25" s="28">
        <v>26.85</v>
      </c>
      <c r="H25" s="29">
        <v>73.349999999999994</v>
      </c>
      <c r="I25" s="30">
        <v>5</v>
      </c>
      <c r="J25" s="53"/>
      <c r="K25" s="54">
        <v>0.74</v>
      </c>
    </row>
    <row r="26" spans="1:11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11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11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11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1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15">
      <c r="A47" s="37"/>
      <c r="B47" s="37"/>
      <c r="C47" s="37"/>
      <c r="D47" s="37"/>
      <c r="E47" s="37"/>
      <c r="F47" s="37"/>
      <c r="G47" s="37"/>
      <c r="H47" s="37"/>
      <c r="I47" s="37"/>
    </row>
  </sheetData>
  <conditionalFormatting sqref="I4">
    <cfRule type="cellIs" dxfId="440" priority="36" stopIfTrue="1" operator="equal">
      <formula>3</formula>
    </cfRule>
    <cfRule type="cellIs" dxfId="439" priority="37" stopIfTrue="1" operator="equal">
      <formula>2</formula>
    </cfRule>
    <cfRule type="cellIs" dxfId="438" priority="38" stopIfTrue="1" operator="equal">
      <formula>1</formula>
    </cfRule>
  </conditionalFormatting>
  <conditionalFormatting sqref="I3">
    <cfRule type="cellIs" dxfId="437" priority="33" stopIfTrue="1" operator="equal">
      <formula>3</formula>
    </cfRule>
    <cfRule type="cellIs" dxfId="436" priority="34" stopIfTrue="1" operator="equal">
      <formula>2</formula>
    </cfRule>
    <cfRule type="cellIs" dxfId="435" priority="35" stopIfTrue="1" operator="equal">
      <formula>1</formula>
    </cfRule>
  </conditionalFormatting>
  <conditionalFormatting sqref="I7:I9">
    <cfRule type="cellIs" dxfId="434" priority="21" stopIfTrue="1" operator="equal">
      <formula>3</formula>
    </cfRule>
    <cfRule type="cellIs" dxfId="433" priority="22" stopIfTrue="1" operator="equal">
      <formula>2</formula>
    </cfRule>
    <cfRule type="cellIs" dxfId="432" priority="23" stopIfTrue="1" operator="equal">
      <formula>1</formula>
    </cfRule>
  </conditionalFormatting>
  <conditionalFormatting sqref="I13:I16">
    <cfRule type="cellIs" dxfId="431" priority="15" stopIfTrue="1" operator="equal">
      <formula>3</formula>
    </cfRule>
    <cfRule type="cellIs" dxfId="430" priority="16" stopIfTrue="1" operator="equal">
      <formula>2</formula>
    </cfRule>
    <cfRule type="cellIs" dxfId="429" priority="17" stopIfTrue="1" operator="equal">
      <formula>1</formula>
    </cfRule>
  </conditionalFormatting>
  <conditionalFormatting sqref="I20:I25">
    <cfRule type="cellIs" dxfId="428" priority="12" stopIfTrue="1" operator="equal">
      <formula>3</formula>
    </cfRule>
    <cfRule type="cellIs" dxfId="427" priority="13" stopIfTrue="1" operator="equal">
      <formula>2</formula>
    </cfRule>
    <cfRule type="cellIs" dxfId="426" priority="14" stopIfTrue="1" operator="equal">
      <formula>1</formula>
    </cfRule>
  </conditionalFormatting>
  <conditionalFormatting sqref="K3">
    <cfRule type="cellIs" dxfId="425" priority="7" operator="lessThan">
      <formula>0.7</formula>
    </cfRule>
    <cfRule type="cellIs" dxfId="424" priority="8" stopIfTrue="1" operator="greaterThan">
      <formula>69%</formula>
    </cfRule>
  </conditionalFormatting>
  <conditionalFormatting sqref="K7:K9">
    <cfRule type="cellIs" dxfId="423" priority="5" operator="lessThan">
      <formula>0.7</formula>
    </cfRule>
    <cfRule type="cellIs" dxfId="422" priority="6" stopIfTrue="1" operator="greaterThan">
      <formula>69%</formula>
    </cfRule>
  </conditionalFormatting>
  <conditionalFormatting sqref="K13:K16">
    <cfRule type="cellIs" dxfId="421" priority="3" operator="lessThan">
      <formula>0.7</formula>
    </cfRule>
    <cfRule type="cellIs" dxfId="420" priority="4" stopIfTrue="1" operator="greaterThan">
      <formula>69%</formula>
    </cfRule>
  </conditionalFormatting>
  <conditionalFormatting sqref="K20:K25">
    <cfRule type="cellIs" dxfId="419" priority="1" operator="lessThan">
      <formula>0.7</formula>
    </cfRule>
    <cfRule type="cellIs" dxfId="418" priority="2" stopIfTrue="1" operator="greaterThan">
      <formula>69%</formula>
    </cfRule>
  </conditionalFormatting>
  <pageMargins left="0.75" right="0.75" top="1" bottom="1" header="0.5" footer="0.5"/>
  <pageSetup paperSize="9" orientation="portrait" horizontalDpi="4294967292" verticalDpi="4294967292"/>
  <tableParts count="4">
    <tablePart r:id="rId1"/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AF9FF"/>
  </sheetPr>
  <dimension ref="A1:M46"/>
  <sheetViews>
    <sheetView workbookViewId="0">
      <selection activeCell="F56" sqref="F56"/>
    </sheetView>
  </sheetViews>
  <sheetFormatPr baseColWidth="10" defaultColWidth="8.83203125" defaultRowHeight="14" x14ac:dyDescent="0"/>
  <cols>
    <col min="1" max="1" width="6.1640625" style="11" bestFit="1" customWidth="1"/>
    <col min="2" max="2" width="15.6640625" customWidth="1"/>
    <col min="3" max="3" width="15.83203125" style="12" customWidth="1"/>
    <col min="4" max="4" width="16.83203125" style="13" bestFit="1" customWidth="1"/>
    <col min="5" max="5" width="7.1640625" customWidth="1"/>
    <col min="6" max="6" width="8.33203125" customWidth="1"/>
    <col min="7" max="8" width="7.1640625" customWidth="1"/>
    <col min="9" max="9" width="5.6640625" customWidth="1"/>
    <col min="10" max="10" width="2.83203125" customWidth="1"/>
    <col min="11" max="11" width="7.1640625" customWidth="1"/>
    <col min="12" max="12" width="4.1640625" customWidth="1"/>
  </cols>
  <sheetData>
    <row r="1" spans="1:13" ht="25">
      <c r="B1" s="4" t="s">
        <v>385</v>
      </c>
    </row>
    <row r="2" spans="1:13" s="1" customFormat="1" ht="15">
      <c r="A2" s="22" t="s">
        <v>3</v>
      </c>
      <c r="B2" s="23" t="s">
        <v>13</v>
      </c>
      <c r="C2" s="24" t="s">
        <v>12</v>
      </c>
      <c r="D2" s="25" t="s">
        <v>0</v>
      </c>
      <c r="E2" s="24" t="s">
        <v>1</v>
      </c>
      <c r="F2" s="24" t="s">
        <v>2</v>
      </c>
      <c r="G2" s="24" t="s">
        <v>7</v>
      </c>
      <c r="H2" s="24" t="s">
        <v>4</v>
      </c>
      <c r="I2" s="24" t="s">
        <v>11</v>
      </c>
      <c r="J2" s="24" t="s">
        <v>369</v>
      </c>
      <c r="K2" s="24" t="s">
        <v>368</v>
      </c>
      <c r="L2"/>
      <c r="M2"/>
    </row>
    <row r="3" spans="1:13" s="1" customFormat="1" ht="15">
      <c r="A3" s="41" t="s">
        <v>654</v>
      </c>
      <c r="B3" s="32" t="s">
        <v>386</v>
      </c>
      <c r="C3" s="32" t="s">
        <v>387</v>
      </c>
      <c r="D3" s="50" t="s">
        <v>219</v>
      </c>
      <c r="E3" s="26">
        <v>23.25</v>
      </c>
      <c r="F3" s="27">
        <v>24.75</v>
      </c>
      <c r="G3" s="28">
        <v>27.15</v>
      </c>
      <c r="H3" s="29">
        <v>75.150000000000006</v>
      </c>
      <c r="I3" s="30">
        <v>1</v>
      </c>
      <c r="J3" s="53"/>
      <c r="K3" s="54">
        <v>0.64</v>
      </c>
      <c r="L3"/>
      <c r="M3"/>
    </row>
    <row r="4" spans="1:13" s="1" customFormat="1" ht="15">
      <c r="A4" s="37"/>
      <c r="B4" s="38"/>
      <c r="C4" s="38"/>
      <c r="D4"/>
      <c r="E4"/>
      <c r="F4"/>
      <c r="G4"/>
      <c r="H4"/>
      <c r="I4" s="39"/>
      <c r="J4"/>
      <c r="K4"/>
      <c r="L4"/>
      <c r="M4"/>
    </row>
    <row r="5" spans="1:13" s="1" customFormat="1" ht="25">
      <c r="A5" s="11"/>
      <c r="B5" s="4" t="s">
        <v>388</v>
      </c>
      <c r="C5" s="12"/>
      <c r="D5" s="13"/>
      <c r="E5"/>
      <c r="F5"/>
      <c r="G5"/>
      <c r="H5"/>
      <c r="I5"/>
      <c r="J5"/>
      <c r="K5"/>
      <c r="L5"/>
      <c r="M5"/>
    </row>
    <row r="6" spans="1:13" ht="15">
      <c r="A6" s="22" t="s">
        <v>3</v>
      </c>
      <c r="B6" s="23" t="s">
        <v>13</v>
      </c>
      <c r="C6" s="24" t="s">
        <v>12</v>
      </c>
      <c r="D6" s="25" t="s">
        <v>0</v>
      </c>
      <c r="E6" s="24" t="s">
        <v>1</v>
      </c>
      <c r="F6" s="24" t="s">
        <v>2</v>
      </c>
      <c r="G6" s="24" t="s">
        <v>7</v>
      </c>
      <c r="H6" s="24" t="s">
        <v>4</v>
      </c>
      <c r="I6" s="24" t="s">
        <v>11</v>
      </c>
      <c r="J6" s="24" t="s">
        <v>369</v>
      </c>
      <c r="K6" s="24" t="s">
        <v>368</v>
      </c>
    </row>
    <row r="7" spans="1:13" ht="15">
      <c r="A7" s="67" t="s">
        <v>656</v>
      </c>
      <c r="B7" s="32" t="s">
        <v>391</v>
      </c>
      <c r="C7" s="32" t="s">
        <v>392</v>
      </c>
      <c r="D7" s="43" t="s">
        <v>219</v>
      </c>
      <c r="E7" s="26">
        <v>25.05</v>
      </c>
      <c r="F7" s="27">
        <v>25.5</v>
      </c>
      <c r="G7" s="28">
        <v>27.3</v>
      </c>
      <c r="H7" s="29">
        <v>77.849999999999994</v>
      </c>
      <c r="I7" s="30">
        <v>1</v>
      </c>
      <c r="J7" s="53"/>
      <c r="K7" s="54">
        <v>0.72</v>
      </c>
    </row>
    <row r="8" spans="1:13" ht="15">
      <c r="A8" s="41" t="s">
        <v>655</v>
      </c>
      <c r="B8" s="32" t="s">
        <v>389</v>
      </c>
      <c r="C8" s="32" t="s">
        <v>390</v>
      </c>
      <c r="D8" s="50" t="s">
        <v>5</v>
      </c>
      <c r="E8" s="26">
        <v>24.15</v>
      </c>
      <c r="F8" s="27">
        <v>25.5</v>
      </c>
      <c r="G8" s="28">
        <v>27.75</v>
      </c>
      <c r="H8" s="29">
        <v>77.400000000000006</v>
      </c>
      <c r="I8" s="30">
        <v>2</v>
      </c>
      <c r="J8" s="53"/>
      <c r="K8" s="54">
        <v>0.84</v>
      </c>
    </row>
    <row r="9" spans="1:13" ht="15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3" ht="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3" ht="15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3" ht="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3" spans="1:13" ht="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</row>
    <row r="14" spans="1:13" ht="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</row>
    <row r="15" spans="1:13" ht="1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6" spans="1:13" ht="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</row>
    <row r="18" spans="1:11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</row>
    <row r="21" spans="1:11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</row>
    <row r="22" spans="1:1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</row>
    <row r="23" spans="1:11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</row>
    <row r="24" spans="1:11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15">
      <c r="A25" s="37"/>
      <c r="B25" s="37"/>
      <c r="C25" s="37"/>
      <c r="D25" s="37"/>
      <c r="E25" s="37"/>
      <c r="F25" s="37"/>
      <c r="G25" s="37"/>
      <c r="H25" s="37"/>
      <c r="I25" s="37"/>
    </row>
    <row r="26" spans="1:11" ht="15">
      <c r="A26" s="37"/>
      <c r="B26" s="37"/>
      <c r="C26" s="37"/>
      <c r="D26" s="37"/>
      <c r="E26" s="37"/>
      <c r="F26" s="37"/>
      <c r="G26" s="37"/>
      <c r="H26" s="37"/>
      <c r="I26" s="37"/>
    </row>
    <row r="27" spans="1:11" ht="15">
      <c r="A27" s="37"/>
      <c r="B27" s="37"/>
      <c r="C27" s="37"/>
      <c r="D27" s="37"/>
      <c r="E27" s="37"/>
      <c r="F27" s="37"/>
      <c r="G27" s="37"/>
      <c r="H27" s="37"/>
      <c r="I27" s="37"/>
    </row>
    <row r="28" spans="1:11" ht="15">
      <c r="A28" s="37"/>
      <c r="B28" s="37"/>
      <c r="C28" s="37"/>
      <c r="D28" s="37"/>
      <c r="E28" s="37"/>
      <c r="F28" s="37"/>
      <c r="G28" s="37"/>
      <c r="H28" s="37"/>
      <c r="I28" s="37"/>
    </row>
    <row r="29" spans="1:11" ht="15">
      <c r="A29" s="37"/>
      <c r="B29" s="37"/>
      <c r="C29" s="37"/>
      <c r="D29" s="37"/>
      <c r="E29" s="37"/>
      <c r="F29" s="37"/>
      <c r="G29" s="37"/>
      <c r="H29" s="37"/>
      <c r="I29" s="37"/>
    </row>
    <row r="30" spans="1:11" ht="15">
      <c r="A30" s="37"/>
      <c r="B30" s="37"/>
      <c r="C30" s="37"/>
      <c r="D30" s="37"/>
      <c r="E30" s="37"/>
      <c r="F30" s="37"/>
      <c r="G30" s="37"/>
      <c r="H30" s="37"/>
      <c r="I30" s="37"/>
    </row>
    <row r="31" spans="1:11" ht="15">
      <c r="A31" s="37"/>
      <c r="B31" s="37"/>
      <c r="C31" s="37"/>
      <c r="D31" s="37"/>
      <c r="E31" s="37"/>
      <c r="F31" s="37"/>
      <c r="G31" s="37"/>
      <c r="H31" s="37"/>
      <c r="I31" s="37"/>
    </row>
    <row r="32" spans="1:11" ht="15">
      <c r="A32" s="37"/>
      <c r="B32" s="37"/>
      <c r="C32" s="37"/>
      <c r="D32" s="37"/>
      <c r="E32" s="37"/>
      <c r="F32" s="37"/>
      <c r="G32" s="37"/>
      <c r="H32" s="37"/>
      <c r="I32" s="37"/>
    </row>
    <row r="33" spans="1:9" ht="15">
      <c r="A33" s="37"/>
      <c r="B33" s="37"/>
      <c r="C33" s="37"/>
      <c r="D33" s="37"/>
      <c r="E33" s="37"/>
      <c r="F33" s="37"/>
      <c r="G33" s="37"/>
      <c r="H33" s="37"/>
      <c r="I33" s="37"/>
    </row>
    <row r="34" spans="1:9" ht="15">
      <c r="A34" s="37"/>
      <c r="B34" s="37"/>
      <c r="C34" s="37"/>
      <c r="D34" s="37"/>
      <c r="E34" s="37"/>
      <c r="F34" s="37"/>
      <c r="G34" s="37"/>
      <c r="H34" s="37"/>
      <c r="I34" s="37"/>
    </row>
    <row r="35" spans="1:9" ht="15">
      <c r="A35" s="37"/>
      <c r="B35" s="37"/>
      <c r="C35" s="37"/>
      <c r="D35" s="37"/>
      <c r="E35" s="37"/>
      <c r="F35" s="37"/>
      <c r="G35" s="37"/>
      <c r="H35" s="37"/>
      <c r="I35" s="37"/>
    </row>
    <row r="36" spans="1:9" ht="15">
      <c r="A36" s="37"/>
      <c r="B36" s="37"/>
      <c r="C36" s="37"/>
      <c r="D36" s="37"/>
      <c r="E36" s="37"/>
      <c r="F36" s="37"/>
      <c r="G36" s="37"/>
      <c r="H36" s="37"/>
      <c r="I36" s="37"/>
    </row>
    <row r="37" spans="1:9" ht="15">
      <c r="A37" s="37"/>
      <c r="B37" s="37"/>
      <c r="C37" s="37"/>
      <c r="D37" s="37"/>
      <c r="E37" s="37"/>
      <c r="F37" s="37"/>
      <c r="G37" s="37"/>
      <c r="H37" s="37"/>
      <c r="I37" s="37"/>
    </row>
    <row r="38" spans="1:9" ht="15">
      <c r="A38" s="37"/>
      <c r="B38" s="37"/>
      <c r="C38" s="37"/>
      <c r="D38" s="37"/>
      <c r="E38" s="37"/>
      <c r="F38" s="37"/>
      <c r="G38" s="37"/>
      <c r="H38" s="37"/>
      <c r="I38" s="37"/>
    </row>
    <row r="39" spans="1:9" ht="1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15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15">
      <c r="A41" s="37"/>
      <c r="B41" s="37"/>
      <c r="C41" s="37"/>
      <c r="D41" s="37"/>
      <c r="E41" s="37"/>
      <c r="F41" s="37"/>
      <c r="G41" s="37"/>
      <c r="H41" s="37"/>
      <c r="I41" s="37"/>
    </row>
    <row r="42" spans="1:9" ht="15">
      <c r="A42" s="37"/>
      <c r="B42" s="37"/>
      <c r="C42" s="37"/>
      <c r="D42" s="37"/>
      <c r="E42" s="37"/>
      <c r="F42" s="37"/>
      <c r="G42" s="37"/>
      <c r="H42" s="37"/>
      <c r="I42" s="37"/>
    </row>
    <row r="43" spans="1:9" ht="1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5">
      <c r="A46" s="37"/>
      <c r="B46" s="37"/>
      <c r="C46" s="37"/>
      <c r="D46" s="37"/>
      <c r="E46" s="37"/>
      <c r="F46" s="37"/>
      <c r="G46" s="37"/>
      <c r="H46" s="37"/>
      <c r="I46" s="37"/>
    </row>
  </sheetData>
  <conditionalFormatting sqref="I4">
    <cfRule type="cellIs" dxfId="353" priority="26" stopIfTrue="1" operator="equal">
      <formula>3</formula>
    </cfRule>
    <cfRule type="cellIs" dxfId="352" priority="27" stopIfTrue="1" operator="equal">
      <formula>2</formula>
    </cfRule>
    <cfRule type="cellIs" dxfId="351" priority="28" stopIfTrue="1" operator="equal">
      <formula>1</formula>
    </cfRule>
  </conditionalFormatting>
  <conditionalFormatting sqref="I3">
    <cfRule type="cellIs" dxfId="350" priority="23" stopIfTrue="1" operator="equal">
      <formula>3</formula>
    </cfRule>
    <cfRule type="cellIs" dxfId="349" priority="24" stopIfTrue="1" operator="equal">
      <formula>2</formula>
    </cfRule>
    <cfRule type="cellIs" dxfId="348" priority="25" stopIfTrue="1" operator="equal">
      <formula>1</formula>
    </cfRule>
  </conditionalFormatting>
  <conditionalFormatting sqref="K3">
    <cfRule type="cellIs" dxfId="347" priority="12" operator="lessThan">
      <formula>0.7</formula>
    </cfRule>
    <cfRule type="cellIs" dxfId="346" priority="13" stopIfTrue="1" operator="greaterThan">
      <formula>69%</formula>
    </cfRule>
  </conditionalFormatting>
  <conditionalFormatting sqref="K7:K8">
    <cfRule type="cellIs" dxfId="345" priority="1" operator="lessThan">
      <formula>0.7</formula>
    </cfRule>
    <cfRule type="cellIs" dxfId="344" priority="2" stopIfTrue="1" operator="greaterThan">
      <formula>69%</formula>
    </cfRule>
  </conditionalFormatting>
  <conditionalFormatting sqref="I7:I8">
    <cfRule type="cellIs" dxfId="343" priority="3" stopIfTrue="1" operator="equal">
      <formula>3</formula>
    </cfRule>
    <cfRule type="cellIs" dxfId="342" priority="4" stopIfTrue="1" operator="equal">
      <formula>2</formula>
    </cfRule>
    <cfRule type="cellIs" dxfId="341" priority="5" stopIfTrue="1" operator="equal">
      <formula>1</formula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CLUB 1</vt:lpstr>
      <vt:lpstr>CLUB 2</vt:lpstr>
      <vt:lpstr>CLUB 3</vt:lpstr>
      <vt:lpstr>CLUB 4</vt:lpstr>
      <vt:lpstr>NDP 1</vt:lpstr>
      <vt:lpstr>NDP 2</vt:lpstr>
      <vt:lpstr>NDP 3</vt:lpstr>
      <vt:lpstr>NDP 4</vt:lpstr>
      <vt:lpstr>NDP 5</vt:lpstr>
      <vt:lpstr>F.DEV</vt:lpstr>
      <vt:lpstr>FIG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tachograph</dc:creator>
  <cp:lastModifiedBy>Robert Owen</cp:lastModifiedBy>
  <cp:lastPrinted>2019-03-02T12:36:04Z</cp:lastPrinted>
  <dcterms:created xsi:type="dcterms:W3CDTF">2013-10-07T09:38:34Z</dcterms:created>
  <dcterms:modified xsi:type="dcterms:W3CDTF">2019-04-19T15:42:12Z</dcterms:modified>
</cp:coreProperties>
</file>